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635" firstSheet="1" activeTab="1"/>
  </bookViews>
  <sheets>
    <sheet name="Mode d'emploi" sheetId="1" r:id="rId1"/>
    <sheet name="Coûts fixes" sheetId="2" r:id="rId2"/>
    <sheet name="Coûts_gains variables_ Dom1" sheetId="3" r:id="rId3"/>
    <sheet name="Coûts_gains variables_ Dom2" sheetId="4" r:id="rId4"/>
    <sheet name="Coûts_gains variables_Dom3" sheetId="5" r:id="rId5"/>
    <sheet name="Coûts_gains variables_Dom4" sheetId="6" r:id="rId6"/>
    <sheet name="Coûts_gains variables_Dom5" sheetId="7" r:id="rId7"/>
    <sheet name="Coûts_gains variables_Dom6" sheetId="8" r:id="rId8"/>
    <sheet name="Estimation annuelle" sheetId="9" r:id="rId9"/>
    <sheet name="Synthese" sheetId="10" r:id="rId10"/>
  </sheets>
  <definedNames>
    <definedName name="_xlnm.Print_Area" localSheetId="1">'Coûts fixes'!$A$2:$I$25</definedName>
    <definedName name="_xlnm.Print_Area" localSheetId="6">'Coûts_gains variables_Dom5'!$A$1:$Q$88</definedName>
    <definedName name="_xlnm.Print_Area" localSheetId="7">'Coûts_gains variables_Dom6'!$A$1:$Q$87</definedName>
    <definedName name="_xlnm.Print_Area" localSheetId="8">'Estimation annuelle'!$A$3:$H$38</definedName>
    <definedName name="_xlnm.Print_Area" localSheetId="9">'Synthese'!$A$3:$M$84</definedName>
  </definedNames>
  <calcPr fullCalcOnLoad="1"/>
</workbook>
</file>

<file path=xl/comments10.xml><?xml version="1.0" encoding="utf-8"?>
<comments xmlns="http://schemas.openxmlformats.org/spreadsheetml/2006/main">
  <authors>
    <author/>
  </authors>
  <commentList>
    <comment ref="A40" authorId="0">
      <text>
        <r>
          <rPr>
            <b/>
            <sz val="8"/>
            <color indexed="8"/>
            <rFont val="Tahoma"/>
            <family val="2"/>
          </rPr>
          <t>On considère que ces gains ne se font que la première année.</t>
        </r>
      </text>
    </comment>
    <comment ref="A53" authorId="0">
      <text>
        <r>
          <rPr>
            <b/>
            <sz val="8"/>
            <color indexed="8"/>
            <rFont val="Tahoma"/>
            <family val="2"/>
          </rPr>
          <t>Lorsqu'il est positif, on fait des bénéfices (Gains&gt; Coûts)</t>
        </r>
      </text>
    </comment>
    <comment ref="L53" authorId="0">
      <text>
        <r>
          <rPr>
            <b/>
            <sz val="8"/>
            <color indexed="8"/>
            <rFont val="Tahoma"/>
            <family val="2"/>
          </rPr>
          <t>Voici le gain final, sur toute la durée du projet.</t>
        </r>
      </text>
    </comment>
  </commentList>
</comments>
</file>

<file path=xl/comments2.xml><?xml version="1.0" encoding="utf-8"?>
<comments xmlns="http://schemas.openxmlformats.org/spreadsheetml/2006/main">
  <authors>
    <author/>
  </authors>
  <commentList>
    <comment ref="D5" authorId="0">
      <text>
        <r>
          <rPr>
            <b/>
            <sz val="8"/>
            <color indexed="8"/>
            <rFont val="Tahoma"/>
            <family val="2"/>
          </rPr>
          <t>Dans la synthèse, les coûts en K€ internes et externes seront additionés</t>
        </r>
      </text>
    </comment>
    <comment ref="D6" authorId="0">
      <text>
        <r>
          <rPr>
            <b/>
            <sz val="8"/>
            <color indexed="8"/>
            <rFont val="Tahoma"/>
            <family val="2"/>
          </rPr>
          <t>CQL= Cellule qualité logicielle.</t>
        </r>
      </text>
    </comment>
    <comment ref="F6" authorId="0">
      <text>
        <r>
          <rPr>
            <b/>
            <sz val="8"/>
            <color indexed="8"/>
            <rFont val="Tahoma"/>
            <family val="2"/>
          </rPr>
          <t>Les valeurs en MH ne sont qu'une aide à la saisie, c'est le montant en K€ qui importe vraiment.</t>
        </r>
      </text>
    </comment>
    <comment ref="A7" authorId="0">
      <text>
        <r>
          <rPr>
            <b/>
            <sz val="8"/>
            <color indexed="8"/>
            <rFont val="Tahoma"/>
            <family val="2"/>
          </rPr>
          <t>Coûts Etude/mise en oeuvre initiale (Cellule Qualite Logiciel)</t>
        </r>
      </text>
    </comment>
    <comment ref="C8" authorId="0">
      <text>
        <r>
          <rPr>
            <b/>
            <sz val="8"/>
            <color indexed="8"/>
            <rFont val="Tahoma"/>
            <family val="2"/>
          </rPr>
          <t>Etude démarche/process/choix outillage</t>
        </r>
      </text>
    </comment>
    <comment ref="C9" authorId="0">
      <text>
        <r>
          <rPr>
            <b/>
            <sz val="8"/>
            <color indexed="8"/>
            <rFont val="Tahoma"/>
            <family val="2"/>
          </rPr>
          <t>Mise en place orga, processus, formation (hors outillage)</t>
        </r>
      </text>
    </comment>
    <comment ref="C10" authorId="0">
      <text>
        <r>
          <rPr>
            <b/>
            <sz val="8"/>
            <color indexed="8"/>
            <rFont val="Tahoma"/>
            <family val="2"/>
          </rPr>
          <t>Coûts projet mise en place outillage</t>
        </r>
      </text>
    </comment>
    <comment ref="C11" authorId="0">
      <text>
        <r>
          <rPr>
            <b/>
            <sz val="8"/>
            <color indexed="8"/>
            <rFont val="Tahoma"/>
            <family val="2"/>
          </rPr>
          <t>Consulting/Pilotage/expertise qualimétrie (AMO)</t>
        </r>
      </text>
    </comment>
    <comment ref="C12" authorId="0">
      <text>
        <r>
          <rPr>
            <b/>
            <sz val="8"/>
            <color indexed="8"/>
            <rFont val="Tahoma"/>
            <family val="2"/>
          </rPr>
          <t>Intégration et paramétrage (Intégrateur)</t>
        </r>
      </text>
    </comment>
    <comment ref="C13" authorId="0">
      <text>
        <r>
          <rPr>
            <b/>
            <sz val="8"/>
            <color indexed="8"/>
            <rFont val="Tahoma"/>
            <family val="2"/>
          </rPr>
          <t>Codage règles spécifiques + adaptation (Editeur)</t>
        </r>
      </text>
    </comment>
    <comment ref="C14" authorId="0">
      <text>
        <r>
          <rPr>
            <b/>
            <sz val="8"/>
            <color indexed="8"/>
            <rFont val="Tahoma"/>
            <family val="2"/>
          </rPr>
          <t>Coût outillage/licence (Editeur)</t>
        </r>
      </text>
    </comment>
    <comment ref="F14" authorId="0">
      <text>
        <r>
          <rPr>
            <b/>
            <sz val="8"/>
            <color indexed="8"/>
            <rFont val="Tahoma"/>
            <family val="2"/>
          </rPr>
          <t xml:space="preserve">Certaines cases sont grisées car il n'y a pas de valeur en m/h. Seulement un forfait exprimé en K/€
</t>
        </r>
      </text>
    </comment>
    <comment ref="C15" authorId="0">
      <text>
        <r>
          <rPr>
            <b/>
            <sz val="8"/>
            <color indexed="8"/>
            <rFont val="Tahoma"/>
            <family val="2"/>
          </rPr>
          <t>Coût infrastructure initial (matériel+ exploit)</t>
        </r>
      </text>
    </comment>
    <comment ref="A18" authorId="0">
      <text>
        <r>
          <rPr>
            <b/>
            <sz val="8"/>
            <color indexed="8"/>
            <rFont val="Tahoma"/>
            <family val="2"/>
          </rPr>
          <t>Coûts maintien et évolution démarche</t>
        </r>
      </text>
    </comment>
    <comment ref="C19" authorId="0">
      <text>
        <r>
          <rPr>
            <b/>
            <sz val="8"/>
            <color indexed="8"/>
            <rFont val="Tahoma"/>
            <family val="2"/>
          </rPr>
          <t>Pilotage/ Coûts fixes CQL</t>
        </r>
      </text>
    </comment>
    <comment ref="C20" authorId="0">
      <text>
        <r>
          <rPr>
            <b/>
            <sz val="8"/>
            <color indexed="8"/>
            <rFont val="Tahoma"/>
            <family val="2"/>
          </rPr>
          <t>Evolution de la démarche</t>
        </r>
      </text>
    </comment>
    <comment ref="A21" authorId="0">
      <text>
        <r>
          <rPr>
            <b/>
            <sz val="8"/>
            <color indexed="8"/>
            <rFont val="Tahoma"/>
            <family val="2"/>
          </rPr>
          <t>Coûts outillage</t>
        </r>
      </text>
    </comment>
    <comment ref="C22" authorId="0">
      <text>
        <r>
          <rPr>
            <b/>
            <sz val="8"/>
            <color indexed="8"/>
            <rFont val="Tahoma"/>
            <family val="2"/>
          </rPr>
          <t>Mise à jour de C12 et C13</t>
        </r>
      </text>
    </comment>
    <comment ref="C23" authorId="0">
      <text>
        <r>
          <rPr>
            <b/>
            <sz val="8"/>
            <color indexed="8"/>
            <rFont val="Tahoma"/>
            <family val="2"/>
          </rPr>
          <t>15 à 18% des coûts outillage/licence</t>
        </r>
      </text>
    </comment>
    <comment ref="C24" authorId="0">
      <text>
        <r>
          <rPr>
            <b/>
            <sz val="8"/>
            <color indexed="8"/>
            <rFont val="Tahoma"/>
            <family val="2"/>
          </rPr>
          <t>Mise à jour de C15</t>
        </r>
      </text>
    </comment>
    <comment ref="A25" authorId="0">
      <text>
        <r>
          <rPr>
            <b/>
            <sz val="8"/>
            <color indexed="8"/>
            <rFont val="Tahoma"/>
            <family val="2"/>
          </rPr>
          <t>Administration de la solution (hors support)</t>
        </r>
      </text>
    </comment>
  </commentList>
</comments>
</file>

<file path=xl/comments3.xml><?xml version="1.0" encoding="utf-8"?>
<comments xmlns="http://schemas.openxmlformats.org/spreadsheetml/2006/main">
  <authors>
    <author/>
  </authors>
  <commentList>
    <comment ref="I2" authorId="0">
      <text>
        <r>
          <rPr>
            <b/>
            <sz val="8"/>
            <color indexed="8"/>
            <rFont val="Tahoma"/>
            <family val="2"/>
          </rPr>
          <t xml:space="preserve">Le temps passé sur les projets, mesuré en mois.homme.
</t>
        </r>
      </text>
    </comment>
    <comment ref="K2" authorId="0">
      <text>
        <r>
          <rPr>
            <b/>
            <sz val="8"/>
            <color indexed="8"/>
            <rFont val="Tahoma"/>
            <family val="2"/>
          </rPr>
          <t xml:space="preserve">Le temps, en m/h, qu'un nouvel employé met pour s'adapter à l'entreprise.
</t>
        </r>
      </text>
    </comment>
    <comment ref="I3" authorId="0">
      <text>
        <r>
          <rPr>
            <b/>
            <sz val="8"/>
            <color indexed="8"/>
            <rFont val="Tahoma"/>
            <family val="2"/>
          </rPr>
          <t xml:space="preserve">Le nombre de personnes à travailler sur le domaine
</t>
        </r>
      </text>
    </comment>
    <comment ref="I5" authorId="0">
      <text>
        <r>
          <rPr>
            <b/>
            <sz val="8"/>
            <color indexed="8"/>
            <rFont val="Tahoma"/>
            <family val="2"/>
          </rPr>
          <t>&lt; 400 points de fontion, et &lt; 20 000 Lignes de code.</t>
        </r>
      </text>
    </comment>
    <comment ref="I6" authorId="0">
      <text>
        <r>
          <rPr>
            <b/>
            <sz val="8"/>
            <color indexed="8"/>
            <rFont val="Tahoma"/>
            <family val="2"/>
          </rPr>
          <t>Entre 400 et 2000 points de fonction, ou entre 20 000 et 100 000 lignes de code.</t>
        </r>
      </text>
    </comment>
    <comment ref="I7" authorId="0">
      <text>
        <r>
          <rPr>
            <b/>
            <sz val="8"/>
            <color indexed="8"/>
            <rFont val="Tahoma"/>
            <family val="2"/>
          </rPr>
          <t>&gt; 2000 points de fonction et &gt; 100 000 lignes de code.</t>
        </r>
      </text>
    </comment>
    <comment ref="I9" authorId="0">
      <text>
        <r>
          <rPr>
            <b/>
            <sz val="8"/>
            <color indexed="8"/>
            <rFont val="Tahoma"/>
            <family val="2"/>
          </rPr>
          <t xml:space="preserve">Conerne "analyse détaillée, développements, recette intégration projet, charge fournisseur".
</t>
        </r>
      </text>
    </comment>
    <comment ref="I10" authorId="0">
      <text>
        <r>
          <rPr>
            <b/>
            <sz val="8"/>
            <color indexed="8"/>
            <rFont val="Tahoma"/>
            <family val="2"/>
          </rPr>
          <t xml:space="preserve">Conerne "analyse détaillée, développements, recette intégration projet, charge fournisseur".
</t>
        </r>
      </text>
    </comment>
    <comment ref="E13" authorId="0">
      <text>
        <r>
          <rPr>
            <b/>
            <sz val="8"/>
            <color indexed="8"/>
            <rFont val="Tahoma"/>
            <family val="2"/>
          </rPr>
          <t xml:space="preserve">CQ= Cellule qualimétrique.
</t>
        </r>
      </text>
    </comment>
    <comment ref="H13" authorId="0">
      <text>
        <r>
          <rPr>
            <b/>
            <sz val="8"/>
            <color indexed="8"/>
            <rFont val="Tahoma"/>
            <family val="2"/>
          </rPr>
          <t>Jusqu'à H26, les valeurs sont des jours/projet.</t>
        </r>
      </text>
    </comment>
    <comment ref="A15" authorId="0">
      <text>
        <r>
          <rPr>
            <b/>
            <sz val="9"/>
            <color indexed="8"/>
            <rFont val="Tahoma"/>
            <family val="2"/>
          </rPr>
          <t xml:space="preserve">Auprès du chef de projet interne
</t>
        </r>
      </text>
    </comment>
    <comment ref="E15" authorId="0">
      <text>
        <r>
          <rPr>
            <b/>
            <sz val="8"/>
            <color indexed="8"/>
            <rFont val="Tahoma"/>
            <family val="2"/>
          </rPr>
          <t xml:space="preserve">Ces valeurs sont exprimées en jours/projet
</t>
        </r>
      </text>
    </comment>
    <comment ref="A16" authorId="0">
      <text>
        <r>
          <rPr>
            <b/>
            <sz val="9"/>
            <color indexed="8"/>
            <rFont val="Tahoma"/>
            <family val="2"/>
          </rPr>
          <t xml:space="preserve">Auprès de l'équipe de développement interne ou externe
</t>
        </r>
      </text>
    </comment>
    <comment ref="F16" authorId="0">
      <text>
        <r>
          <rPr>
            <b/>
            <sz val="8"/>
            <color indexed="8"/>
            <rFont val="Tahoma"/>
            <family val="2"/>
          </rPr>
          <t>Petit projet.</t>
        </r>
      </text>
    </comment>
    <comment ref="H16" authorId="0">
      <text>
        <r>
          <rPr>
            <b/>
            <sz val="8"/>
            <color indexed="8"/>
            <rFont val="Tahoma"/>
            <family val="2"/>
          </rPr>
          <t>Petit projet.</t>
        </r>
      </text>
    </comment>
    <comment ref="F17" authorId="0">
      <text>
        <r>
          <rPr>
            <b/>
            <sz val="8"/>
            <color indexed="8"/>
            <rFont val="Tahoma"/>
            <family val="2"/>
          </rPr>
          <t>Projet moyen.</t>
        </r>
      </text>
    </comment>
    <comment ref="H17" authorId="0">
      <text>
        <r>
          <rPr>
            <b/>
            <sz val="8"/>
            <color indexed="8"/>
            <rFont val="Tahoma"/>
            <family val="2"/>
          </rPr>
          <t>Projet moyen.</t>
        </r>
      </text>
    </comment>
    <comment ref="F18" authorId="0">
      <text>
        <r>
          <rPr>
            <b/>
            <sz val="8"/>
            <color indexed="8"/>
            <rFont val="Tahoma"/>
            <family val="2"/>
          </rPr>
          <t>Projet complexe.</t>
        </r>
      </text>
    </comment>
    <comment ref="H18" authorId="0">
      <text>
        <r>
          <rPr>
            <b/>
            <sz val="8"/>
            <color indexed="8"/>
            <rFont val="Tahoma"/>
            <family val="2"/>
          </rPr>
          <t>Projet complexe.</t>
        </r>
      </text>
    </comment>
    <comment ref="A19" authorId="0">
      <text>
        <r>
          <rPr>
            <b/>
            <sz val="9"/>
            <color indexed="8"/>
            <rFont val="Tahoma"/>
            <family val="2"/>
          </rPr>
          <t xml:space="preserve">Auprès chef de projet interne
</t>
        </r>
      </text>
    </comment>
    <comment ref="H21" authorId="0">
      <text>
        <r>
          <rPr>
            <b/>
            <sz val="8"/>
            <color indexed="8"/>
            <rFont val="Tahoma"/>
            <family val="2"/>
          </rPr>
          <t>Petit projet</t>
        </r>
      </text>
    </comment>
    <comment ref="H22" authorId="0">
      <text>
        <r>
          <rPr>
            <b/>
            <sz val="8"/>
            <color indexed="8"/>
            <rFont val="Tahoma"/>
            <family val="2"/>
          </rPr>
          <t>Projet moyen</t>
        </r>
      </text>
    </comment>
    <comment ref="H23" authorId="0">
      <text>
        <r>
          <rPr>
            <b/>
            <sz val="8"/>
            <color indexed="8"/>
            <rFont val="Tahoma"/>
            <family val="2"/>
          </rPr>
          <t>Projet complexe.</t>
        </r>
      </text>
    </comment>
    <comment ref="E24" authorId="0">
      <text>
        <r>
          <rPr>
            <b/>
            <sz val="8"/>
            <color indexed="8"/>
            <rFont val="Tahoma"/>
            <family val="2"/>
          </rPr>
          <t>Petit projet</t>
        </r>
      </text>
    </comment>
    <comment ref="H24" authorId="0">
      <text>
        <r>
          <rPr>
            <b/>
            <sz val="8"/>
            <color indexed="8"/>
            <rFont val="Tahoma"/>
            <family val="2"/>
          </rPr>
          <t>Projet petit.</t>
        </r>
      </text>
    </comment>
    <comment ref="E25" authorId="0">
      <text>
        <r>
          <rPr>
            <b/>
            <sz val="8"/>
            <color indexed="8"/>
            <rFont val="Tahoma"/>
            <family val="2"/>
          </rPr>
          <t>Projet moyen.</t>
        </r>
      </text>
    </comment>
    <comment ref="H25" authorId="0">
      <text>
        <r>
          <rPr>
            <b/>
            <sz val="8"/>
            <color indexed="8"/>
            <rFont val="Tahoma"/>
            <family val="2"/>
          </rPr>
          <t>Projet moyen.</t>
        </r>
      </text>
    </comment>
    <comment ref="E26" authorId="0">
      <text>
        <r>
          <rPr>
            <b/>
            <sz val="8"/>
            <color indexed="8"/>
            <rFont val="Tahoma"/>
            <family val="2"/>
          </rPr>
          <t>Projet complexe</t>
        </r>
      </text>
    </comment>
    <comment ref="H26" authorId="0">
      <text>
        <r>
          <rPr>
            <b/>
            <sz val="8"/>
            <color indexed="8"/>
            <rFont val="Tahoma"/>
            <family val="2"/>
          </rPr>
          <t>Projet complexe.</t>
        </r>
      </text>
    </comment>
    <comment ref="H28" authorId="0">
      <text>
        <r>
          <rPr>
            <b/>
            <sz val="8"/>
            <color indexed="8"/>
            <rFont val="Tahoma"/>
            <family val="2"/>
          </rPr>
          <t>Cette valeur doit être équlibrée avec 59 et 66 (gains en dev/tests unitaires)</t>
        </r>
      </text>
    </comment>
    <comment ref="H29" authorId="0">
      <text>
        <r>
          <rPr>
            <b/>
            <sz val="8"/>
            <color indexed="8"/>
            <rFont val="Tahoma"/>
            <family val="2"/>
          </rPr>
          <t>Jusqu'à un certain niveau de qualité. Eventuellement pas de surcoût.</t>
        </r>
      </text>
    </comment>
    <comment ref="H30" authorId="0">
      <text>
        <r>
          <rPr>
            <b/>
            <sz val="8"/>
            <color indexed="8"/>
            <rFont val="Tahoma"/>
            <family val="2"/>
          </rPr>
          <t>Liées à blocage pour non-respect d'exigences qualimétriques</t>
        </r>
      </text>
    </comment>
    <comment ref="H32" authorId="0">
      <text>
        <r>
          <rPr>
            <b/>
            <sz val="8"/>
            <color indexed="8"/>
            <rFont val="Tahoma"/>
            <family val="2"/>
          </rPr>
          <t>A priori hors cellule Qualimétrie</t>
        </r>
      </text>
    </comment>
    <comment ref="H41" authorId="0">
      <text>
        <r>
          <rPr>
            <b/>
            <sz val="8"/>
            <color indexed="8"/>
            <rFont val="Tahoma"/>
            <family val="2"/>
          </rPr>
          <t>Par ex 1% correspond à 20% d'échec en moins sur 5% d'échec total projet</t>
        </r>
      </text>
    </comment>
    <comment ref="H42" authorId="0">
      <text>
        <r>
          <rPr>
            <b/>
            <sz val="9"/>
            <color indexed="8"/>
            <rFont val="Tahoma"/>
            <family val="2"/>
          </rPr>
          <t xml:space="preserve">Par ex rabais de 5% obtenu sur 20% des contrats
</t>
        </r>
      </text>
    </comment>
    <comment ref="H43" authorId="0">
      <text>
        <r>
          <rPr>
            <b/>
            <sz val="8"/>
            <color indexed="8"/>
            <rFont val="Tahoma"/>
            <family val="2"/>
          </rPr>
          <t>ex 20% d'avenant en moins sur 20 % d'avenant moyen de 25 % du montant fournisseur moyen</t>
        </r>
      </text>
    </comment>
    <comment ref="H48" authorId="0">
      <text>
        <r>
          <rPr>
            <b/>
            <sz val="8"/>
            <color indexed="8"/>
            <rFont val="Tahoma"/>
            <family val="2"/>
          </rPr>
          <t xml:space="preserve">Par exemple l'arrêt anticipé évite 10% de coûts projet sur 5% de projets à arréter </t>
        </r>
      </text>
    </comment>
    <comment ref="H49" authorId="0">
      <text>
        <r>
          <rPr>
            <b/>
            <sz val="8"/>
            <color indexed="8"/>
            <rFont val="Tahoma"/>
            <family val="2"/>
          </rPr>
          <t xml:space="preserve">Par exemple Gain de 50% productivité sur 20% coût projet sur 20% de projets à restructurer </t>
        </r>
      </text>
    </comment>
    <comment ref="A52" authorId="0">
      <text>
        <r>
          <rPr>
            <b/>
            <sz val="9"/>
            <color indexed="8"/>
            <rFont val="Tahoma"/>
            <family val="2"/>
          </rPr>
          <t xml:space="preserve">uniquement sur l'interne
</t>
        </r>
      </text>
    </comment>
    <comment ref="H57" authorId="0">
      <text>
        <r>
          <rPr>
            <b/>
            <sz val="8"/>
            <color indexed="8"/>
            <rFont val="Tahoma"/>
            <family val="2"/>
          </rPr>
          <t>A priori pas dans le périmètre</t>
        </r>
      </text>
    </comment>
    <comment ref="H59" authorId="0">
      <text>
        <r>
          <rPr>
            <b/>
            <sz val="8"/>
            <color indexed="8"/>
            <rFont val="Tahoma"/>
            <family val="2"/>
          </rPr>
          <t>+ de productivité</t>
        </r>
      </text>
    </comment>
    <comment ref="A66" authorId="0">
      <text>
        <r>
          <rPr>
            <b/>
            <sz val="8"/>
            <color indexed="8"/>
            <rFont val="Tahoma"/>
            <family val="2"/>
          </rPr>
          <t>On considère que ces gains ne se font que la première année.</t>
        </r>
      </text>
    </comment>
    <comment ref="H70" authorId="0">
      <text>
        <r>
          <rPr>
            <b/>
            <sz val="8"/>
            <color indexed="8"/>
            <rFont val="Tahoma"/>
            <family val="2"/>
          </rPr>
          <t>Hypothèse hors périmètre, et difficile à estimer.</t>
        </r>
      </text>
    </comment>
    <comment ref="H72" authorId="0">
      <text>
        <r>
          <rPr>
            <b/>
            <sz val="8"/>
            <color indexed="8"/>
            <rFont val="Tahoma"/>
            <family val="2"/>
          </rPr>
          <t>Par ex 20% de réutilisation supplémentaire sur charge dev mutualisable de 10% charge dev totale</t>
        </r>
      </text>
    </comment>
    <comment ref="H73" authorId="0">
      <text>
        <r>
          <rPr>
            <b/>
            <sz val="8"/>
            <color indexed="8"/>
            <rFont val="Tahoma"/>
            <family val="2"/>
          </rPr>
          <t>Par ex 10% de gain sur charge dev mutualisable de 10% charge dev totale</t>
        </r>
      </text>
    </comment>
    <comment ref="A74" authorId="0">
      <text>
        <r>
          <rPr>
            <b/>
            <sz val="8"/>
            <color indexed="8"/>
            <rFont val="Tahoma"/>
            <family val="2"/>
          </rPr>
          <t xml:space="preserve">On considère que ces gains sont dégréssifs sur 5 ans.
</t>
        </r>
      </text>
    </comment>
    <comment ref="H79" authorId="0">
      <text>
        <r>
          <rPr>
            <b/>
            <sz val="8"/>
            <color indexed="8"/>
            <rFont val="Tahoma"/>
            <family val="2"/>
          </rPr>
          <t>Certainement majeur mais difficile à quantifier</t>
        </r>
      </text>
    </comment>
    <comment ref="H80" authorId="0">
      <text>
        <r>
          <rPr>
            <b/>
            <sz val="8"/>
            <color indexed="8"/>
            <rFont val="Tahoma"/>
            <family val="2"/>
          </rPr>
          <t>Certainement majeur mais difficile à quantifier</t>
        </r>
      </text>
    </comment>
    <comment ref="H82" authorId="0">
      <text>
        <r>
          <rPr>
            <b/>
            <sz val="8"/>
            <color indexed="8"/>
            <rFont val="Tahoma"/>
            <family val="2"/>
          </rPr>
          <t>Coûts serveurs+ système+exploitant</t>
        </r>
      </text>
    </comment>
  </commentList>
</comments>
</file>

<file path=xl/comments4.xml><?xml version="1.0" encoding="utf-8"?>
<comments xmlns="http://schemas.openxmlformats.org/spreadsheetml/2006/main">
  <authors>
    <author/>
  </authors>
  <commentList>
    <comment ref="I2" authorId="0">
      <text>
        <r>
          <rPr>
            <b/>
            <sz val="8"/>
            <color indexed="8"/>
            <rFont val="Tahoma"/>
            <family val="2"/>
          </rPr>
          <t xml:space="preserve">Le temps passé sur les projets, mesuré en mois.homme.
</t>
        </r>
      </text>
    </comment>
    <comment ref="K2" authorId="0">
      <text>
        <r>
          <rPr>
            <b/>
            <sz val="8"/>
            <color indexed="8"/>
            <rFont val="Tahoma"/>
            <family val="2"/>
          </rPr>
          <t xml:space="preserve">Le temps, en m/h, qu'un nouvel employé met pour s'adapter à l'entreprise.
</t>
        </r>
      </text>
    </comment>
    <comment ref="I3" authorId="0">
      <text>
        <r>
          <rPr>
            <b/>
            <sz val="8"/>
            <color indexed="8"/>
            <rFont val="Tahoma"/>
            <family val="2"/>
          </rPr>
          <t xml:space="preserve">Le nombre de personnes à travailler sur le domaine
</t>
        </r>
      </text>
    </comment>
    <comment ref="I5" authorId="0">
      <text>
        <r>
          <rPr>
            <b/>
            <sz val="8"/>
            <color indexed="8"/>
            <rFont val="Tahoma"/>
            <family val="2"/>
          </rPr>
          <t>&lt; 400 points de fontion, et &lt; 20 000 Lignes de code.</t>
        </r>
      </text>
    </comment>
    <comment ref="I6" authorId="0">
      <text>
        <r>
          <rPr>
            <b/>
            <sz val="8"/>
            <color indexed="8"/>
            <rFont val="Tahoma"/>
            <family val="2"/>
          </rPr>
          <t>Entre 400 et 2000 points de fonction, ou entre 20 000 et 100 000 lignes de code.</t>
        </r>
      </text>
    </comment>
    <comment ref="I7" authorId="0">
      <text>
        <r>
          <rPr>
            <b/>
            <sz val="8"/>
            <color indexed="8"/>
            <rFont val="Tahoma"/>
            <family val="2"/>
          </rPr>
          <t>&gt; 2000 points de fonction et &gt; 100 000 lignes de code.</t>
        </r>
      </text>
    </comment>
    <comment ref="I9" authorId="0">
      <text>
        <r>
          <rPr>
            <b/>
            <sz val="8"/>
            <color indexed="8"/>
            <rFont val="Tahoma"/>
            <family val="2"/>
          </rPr>
          <t xml:space="preserve">Conerne "analyse détaillée, développements, recette intégration projet, charge fournisseur".
</t>
        </r>
      </text>
    </comment>
    <comment ref="I10" authorId="0">
      <text>
        <r>
          <rPr>
            <b/>
            <sz val="8"/>
            <color indexed="8"/>
            <rFont val="Tahoma"/>
            <family val="2"/>
          </rPr>
          <t xml:space="preserve">Conerne "analyse détaillée, développements, recette intégration projet, charge fournisseur".
</t>
        </r>
      </text>
    </comment>
    <comment ref="E13" authorId="0">
      <text>
        <r>
          <rPr>
            <b/>
            <sz val="8"/>
            <color indexed="8"/>
            <rFont val="Tahoma"/>
            <family val="2"/>
          </rPr>
          <t xml:space="preserve">CQ= Cellule qualimétrique.
</t>
        </r>
      </text>
    </comment>
    <comment ref="H13" authorId="0">
      <text>
        <r>
          <rPr>
            <b/>
            <sz val="8"/>
            <color indexed="8"/>
            <rFont val="Tahoma"/>
            <family val="2"/>
          </rPr>
          <t>Jusqu'à H26, les valeurs sont des jours/projet.</t>
        </r>
      </text>
    </comment>
    <comment ref="A15" authorId="0">
      <text>
        <r>
          <rPr>
            <b/>
            <sz val="9"/>
            <color indexed="8"/>
            <rFont val="Tahoma"/>
            <family val="2"/>
          </rPr>
          <t xml:space="preserve">Auprès du chef de projet interne
</t>
        </r>
      </text>
    </comment>
    <comment ref="E15" authorId="0">
      <text>
        <r>
          <rPr>
            <b/>
            <sz val="8"/>
            <color indexed="8"/>
            <rFont val="Tahoma"/>
            <family val="2"/>
          </rPr>
          <t xml:space="preserve">Ces valeurs sont exprimées en jours/projet
</t>
        </r>
      </text>
    </comment>
    <comment ref="A16" authorId="0">
      <text>
        <r>
          <rPr>
            <b/>
            <sz val="9"/>
            <color indexed="8"/>
            <rFont val="Tahoma"/>
            <family val="2"/>
          </rPr>
          <t xml:space="preserve">Auprès de l'équipe de développement interne ou externe
</t>
        </r>
      </text>
    </comment>
    <comment ref="F16" authorId="0">
      <text>
        <r>
          <rPr>
            <b/>
            <sz val="8"/>
            <color indexed="8"/>
            <rFont val="Tahoma"/>
            <family val="2"/>
          </rPr>
          <t>Petit projet.</t>
        </r>
      </text>
    </comment>
    <comment ref="H16" authorId="0">
      <text>
        <r>
          <rPr>
            <b/>
            <sz val="8"/>
            <color indexed="8"/>
            <rFont val="Tahoma"/>
            <family val="2"/>
          </rPr>
          <t>Petit projet.</t>
        </r>
      </text>
    </comment>
    <comment ref="F17" authorId="0">
      <text>
        <r>
          <rPr>
            <b/>
            <sz val="8"/>
            <color indexed="8"/>
            <rFont val="Tahoma"/>
            <family val="2"/>
          </rPr>
          <t>Projet moyen.</t>
        </r>
      </text>
    </comment>
    <comment ref="H17" authorId="0">
      <text>
        <r>
          <rPr>
            <b/>
            <sz val="8"/>
            <color indexed="8"/>
            <rFont val="Tahoma"/>
            <family val="2"/>
          </rPr>
          <t>Projet moyen.</t>
        </r>
      </text>
    </comment>
    <comment ref="F18" authorId="0">
      <text>
        <r>
          <rPr>
            <b/>
            <sz val="8"/>
            <color indexed="8"/>
            <rFont val="Tahoma"/>
            <family val="2"/>
          </rPr>
          <t>Projet complexe.</t>
        </r>
      </text>
    </comment>
    <comment ref="H18" authorId="0">
      <text>
        <r>
          <rPr>
            <b/>
            <sz val="8"/>
            <color indexed="8"/>
            <rFont val="Tahoma"/>
            <family val="2"/>
          </rPr>
          <t>Projet complexe.</t>
        </r>
      </text>
    </comment>
    <comment ref="A19" authorId="0">
      <text>
        <r>
          <rPr>
            <b/>
            <sz val="9"/>
            <color indexed="8"/>
            <rFont val="Tahoma"/>
            <family val="2"/>
          </rPr>
          <t xml:space="preserve">Auprès chef de projet interne
</t>
        </r>
      </text>
    </comment>
    <comment ref="H21" authorId="0">
      <text>
        <r>
          <rPr>
            <b/>
            <sz val="8"/>
            <color indexed="8"/>
            <rFont val="Tahoma"/>
            <family val="2"/>
          </rPr>
          <t>Petit projet</t>
        </r>
      </text>
    </comment>
    <comment ref="H22" authorId="0">
      <text>
        <r>
          <rPr>
            <b/>
            <sz val="8"/>
            <color indexed="8"/>
            <rFont val="Tahoma"/>
            <family val="2"/>
          </rPr>
          <t>Projet moyen</t>
        </r>
      </text>
    </comment>
    <comment ref="H23" authorId="0">
      <text>
        <r>
          <rPr>
            <b/>
            <sz val="8"/>
            <color indexed="8"/>
            <rFont val="Tahoma"/>
            <family val="2"/>
          </rPr>
          <t>Projet complexe.</t>
        </r>
      </text>
    </comment>
    <comment ref="E24" authorId="0">
      <text>
        <r>
          <rPr>
            <b/>
            <sz val="8"/>
            <color indexed="8"/>
            <rFont val="Tahoma"/>
            <family val="2"/>
          </rPr>
          <t>Petit projet</t>
        </r>
      </text>
    </comment>
    <comment ref="H24" authorId="0">
      <text>
        <r>
          <rPr>
            <b/>
            <sz val="8"/>
            <color indexed="8"/>
            <rFont val="Tahoma"/>
            <family val="2"/>
          </rPr>
          <t>Projet petit.</t>
        </r>
      </text>
    </comment>
    <comment ref="E25" authorId="0">
      <text>
        <r>
          <rPr>
            <b/>
            <sz val="8"/>
            <color indexed="8"/>
            <rFont val="Tahoma"/>
            <family val="2"/>
          </rPr>
          <t>Projet moyen.</t>
        </r>
      </text>
    </comment>
    <comment ref="H25" authorId="0">
      <text>
        <r>
          <rPr>
            <b/>
            <sz val="8"/>
            <color indexed="8"/>
            <rFont val="Tahoma"/>
            <family val="2"/>
          </rPr>
          <t>Projet moyen.</t>
        </r>
      </text>
    </comment>
    <comment ref="E26" authorId="0">
      <text>
        <r>
          <rPr>
            <b/>
            <sz val="8"/>
            <color indexed="8"/>
            <rFont val="Tahoma"/>
            <family val="2"/>
          </rPr>
          <t>Projet complexe</t>
        </r>
      </text>
    </comment>
    <comment ref="H26" authorId="0">
      <text>
        <r>
          <rPr>
            <b/>
            <sz val="8"/>
            <color indexed="8"/>
            <rFont val="Tahoma"/>
            <family val="2"/>
          </rPr>
          <t>Projet complexe.</t>
        </r>
      </text>
    </comment>
    <comment ref="H28" authorId="0">
      <text>
        <r>
          <rPr>
            <b/>
            <sz val="8"/>
            <color indexed="8"/>
            <rFont val="Tahoma"/>
            <family val="2"/>
          </rPr>
          <t>Cette valeur doit être équlibrée avec 59 et 66 (gains en dev/tests unitaires)</t>
        </r>
      </text>
    </comment>
    <comment ref="H29" authorId="0">
      <text>
        <r>
          <rPr>
            <b/>
            <sz val="8"/>
            <color indexed="8"/>
            <rFont val="Tahoma"/>
            <family val="2"/>
          </rPr>
          <t>Jusqu'à un certain niveau de qualité. Eventuellement pas de surcoût.</t>
        </r>
      </text>
    </comment>
    <comment ref="H30" authorId="0">
      <text>
        <r>
          <rPr>
            <b/>
            <sz val="8"/>
            <color indexed="8"/>
            <rFont val="Tahoma"/>
            <family val="2"/>
          </rPr>
          <t>Liées à blocage pour non-respect d'exigences qualimétriques</t>
        </r>
      </text>
    </comment>
    <comment ref="H32" authorId="0">
      <text>
        <r>
          <rPr>
            <b/>
            <sz val="8"/>
            <color indexed="8"/>
            <rFont val="Tahoma"/>
            <family val="2"/>
          </rPr>
          <t>A priori hors cellule Qualimétrie</t>
        </r>
      </text>
    </comment>
    <comment ref="H41" authorId="0">
      <text>
        <r>
          <rPr>
            <b/>
            <sz val="8"/>
            <color indexed="8"/>
            <rFont val="Tahoma"/>
            <family val="2"/>
          </rPr>
          <t>Par ex 1% correspond à 20% d'échec en moins sur 5% d'échec total projet</t>
        </r>
      </text>
    </comment>
    <comment ref="H42" authorId="0">
      <text>
        <r>
          <rPr>
            <b/>
            <sz val="9"/>
            <color indexed="8"/>
            <rFont val="Tahoma"/>
            <family val="2"/>
          </rPr>
          <t xml:space="preserve">Par ex rabais de 5% obtenu sur 20% des contrats
</t>
        </r>
      </text>
    </comment>
    <comment ref="H43" authorId="0">
      <text>
        <r>
          <rPr>
            <b/>
            <sz val="8"/>
            <color indexed="8"/>
            <rFont val="Tahoma"/>
            <family val="2"/>
          </rPr>
          <t>ex 20% d'avenant en moins sur 20 % d'avenant moyen de 25 % du montant fournisseur moyen</t>
        </r>
      </text>
    </comment>
    <comment ref="H48" authorId="0">
      <text>
        <r>
          <rPr>
            <b/>
            <sz val="8"/>
            <color indexed="8"/>
            <rFont val="Tahoma"/>
            <family val="2"/>
          </rPr>
          <t xml:space="preserve">Par exemple l'arrêt anticipé évite 10% de coûts projet sur 5% de projets à arréter </t>
        </r>
      </text>
    </comment>
    <comment ref="H49" authorId="0">
      <text>
        <r>
          <rPr>
            <b/>
            <sz val="8"/>
            <color indexed="8"/>
            <rFont val="Tahoma"/>
            <family val="2"/>
          </rPr>
          <t xml:space="preserve">Par exemple Gain de 50% productivité sur 20% coût projet sur 20% de projets à restructurer </t>
        </r>
      </text>
    </comment>
    <comment ref="A52" authorId="0">
      <text>
        <r>
          <rPr>
            <b/>
            <sz val="9"/>
            <color indexed="8"/>
            <rFont val="Tahoma"/>
            <family val="2"/>
          </rPr>
          <t xml:space="preserve">uniquement sur l'interne
</t>
        </r>
      </text>
    </comment>
    <comment ref="H57" authorId="0">
      <text>
        <r>
          <rPr>
            <b/>
            <sz val="8"/>
            <color indexed="8"/>
            <rFont val="Tahoma"/>
            <family val="2"/>
          </rPr>
          <t>A priori pas dans le périmètre</t>
        </r>
      </text>
    </comment>
    <comment ref="H59" authorId="0">
      <text>
        <r>
          <rPr>
            <b/>
            <sz val="8"/>
            <color indexed="8"/>
            <rFont val="Tahoma"/>
            <family val="2"/>
          </rPr>
          <t>+ de productivité</t>
        </r>
      </text>
    </comment>
    <comment ref="A66" authorId="0">
      <text>
        <r>
          <rPr>
            <b/>
            <sz val="8"/>
            <color indexed="8"/>
            <rFont val="Tahoma"/>
            <family val="2"/>
          </rPr>
          <t>On considère que ces gains ne se font que la première année.</t>
        </r>
      </text>
    </comment>
    <comment ref="H70" authorId="0">
      <text>
        <r>
          <rPr>
            <b/>
            <sz val="8"/>
            <color indexed="8"/>
            <rFont val="Tahoma"/>
            <family val="2"/>
          </rPr>
          <t>Hypothèse hors périmètre, et difficile à estimer.</t>
        </r>
      </text>
    </comment>
    <comment ref="H72" authorId="0">
      <text>
        <r>
          <rPr>
            <b/>
            <sz val="8"/>
            <color indexed="8"/>
            <rFont val="Tahoma"/>
            <family val="2"/>
          </rPr>
          <t>Par ex 20% de réutilisation supplémentaire sur charge dev mutualisable de 10% charge dev totale</t>
        </r>
      </text>
    </comment>
    <comment ref="H73" authorId="0">
      <text>
        <r>
          <rPr>
            <b/>
            <sz val="8"/>
            <color indexed="8"/>
            <rFont val="Tahoma"/>
            <family val="2"/>
          </rPr>
          <t>Par ex 10% de gain sur charge dev mutualisable de 10% charge dev totale</t>
        </r>
      </text>
    </comment>
    <comment ref="A74" authorId="0">
      <text>
        <r>
          <rPr>
            <b/>
            <sz val="8"/>
            <color indexed="8"/>
            <rFont val="Tahoma"/>
            <family val="2"/>
          </rPr>
          <t xml:space="preserve">On considère que ces gains sont dégréssifs sur 5 ans.
</t>
        </r>
      </text>
    </comment>
    <comment ref="H79" authorId="0">
      <text>
        <r>
          <rPr>
            <b/>
            <sz val="8"/>
            <color indexed="8"/>
            <rFont val="Tahoma"/>
            <family val="2"/>
          </rPr>
          <t>Certainement majeur mais difficile à quantifier</t>
        </r>
      </text>
    </comment>
    <comment ref="H80" authorId="0">
      <text>
        <r>
          <rPr>
            <b/>
            <sz val="8"/>
            <color indexed="8"/>
            <rFont val="Tahoma"/>
            <family val="2"/>
          </rPr>
          <t>Certainement majeur mais difficile à quantifier</t>
        </r>
      </text>
    </comment>
    <comment ref="H82" authorId="0">
      <text>
        <r>
          <rPr>
            <b/>
            <sz val="8"/>
            <color indexed="8"/>
            <rFont val="Tahoma"/>
            <family val="2"/>
          </rPr>
          <t>Coûts serveurs+ système+exploitant</t>
        </r>
      </text>
    </comment>
  </commentList>
</comments>
</file>

<file path=xl/comments5.xml><?xml version="1.0" encoding="utf-8"?>
<comments xmlns="http://schemas.openxmlformats.org/spreadsheetml/2006/main">
  <authors>
    <author/>
  </authors>
  <commentList>
    <comment ref="I2" authorId="0">
      <text>
        <r>
          <rPr>
            <b/>
            <sz val="8"/>
            <color indexed="8"/>
            <rFont val="Tahoma"/>
            <family val="2"/>
          </rPr>
          <t xml:space="preserve">Le temps passé sur les projets, mesuré en mois.homme.
</t>
        </r>
      </text>
    </comment>
    <comment ref="K2" authorId="0">
      <text>
        <r>
          <rPr>
            <b/>
            <sz val="8"/>
            <color indexed="8"/>
            <rFont val="Tahoma"/>
            <family val="2"/>
          </rPr>
          <t xml:space="preserve">Le temps, en m/h, qu'un nouvel employé met pour s'adapter à l'entreprise.
</t>
        </r>
      </text>
    </comment>
    <comment ref="I3" authorId="0">
      <text>
        <r>
          <rPr>
            <b/>
            <sz val="8"/>
            <color indexed="8"/>
            <rFont val="Tahoma"/>
            <family val="2"/>
          </rPr>
          <t xml:space="preserve">Le nombre de personnes à travailler sur le domaine
</t>
        </r>
      </text>
    </comment>
    <comment ref="I5" authorId="0">
      <text>
        <r>
          <rPr>
            <b/>
            <sz val="8"/>
            <color indexed="8"/>
            <rFont val="Tahoma"/>
            <family val="2"/>
          </rPr>
          <t>&lt; 400 points de fontion, et &lt; 20 000 Lignes de code.</t>
        </r>
      </text>
    </comment>
    <comment ref="I6" authorId="0">
      <text>
        <r>
          <rPr>
            <b/>
            <sz val="8"/>
            <color indexed="8"/>
            <rFont val="Tahoma"/>
            <family val="2"/>
          </rPr>
          <t>Entre 400 et 2000 points de fonction, ou entre 20 000 et 100 000 lignes de code.</t>
        </r>
      </text>
    </comment>
    <comment ref="I7" authorId="0">
      <text>
        <r>
          <rPr>
            <b/>
            <sz val="8"/>
            <color indexed="8"/>
            <rFont val="Tahoma"/>
            <family val="2"/>
          </rPr>
          <t>&gt; 2000 points de fonction et &gt; 100 000 lignes de code.</t>
        </r>
      </text>
    </comment>
    <comment ref="I9" authorId="0">
      <text>
        <r>
          <rPr>
            <b/>
            <sz val="8"/>
            <color indexed="8"/>
            <rFont val="Tahoma"/>
            <family val="2"/>
          </rPr>
          <t xml:space="preserve">Conerne "analyse détaillée, développements, recette intégration projet, charge fournisseur".
</t>
        </r>
      </text>
    </comment>
    <comment ref="I10" authorId="0">
      <text>
        <r>
          <rPr>
            <b/>
            <sz val="8"/>
            <color indexed="8"/>
            <rFont val="Tahoma"/>
            <family val="2"/>
          </rPr>
          <t xml:space="preserve">Conerne "analyse détaillée, développements, recette intégration projet, charge fournisseur".
</t>
        </r>
      </text>
    </comment>
    <comment ref="E13" authorId="0">
      <text>
        <r>
          <rPr>
            <b/>
            <sz val="8"/>
            <color indexed="8"/>
            <rFont val="Tahoma"/>
            <family val="2"/>
          </rPr>
          <t xml:space="preserve">CQ= Cellule qualimétrique.
</t>
        </r>
      </text>
    </comment>
    <comment ref="H13" authorId="0">
      <text>
        <r>
          <rPr>
            <b/>
            <sz val="8"/>
            <color indexed="8"/>
            <rFont val="Tahoma"/>
            <family val="2"/>
          </rPr>
          <t>Jusqu'à H26, les valeurs sont des jours/projet.</t>
        </r>
      </text>
    </comment>
    <comment ref="A15" authorId="0">
      <text>
        <r>
          <rPr>
            <b/>
            <sz val="9"/>
            <color indexed="8"/>
            <rFont val="Tahoma"/>
            <family val="2"/>
          </rPr>
          <t xml:space="preserve">Auprès du chef de projet interne
</t>
        </r>
      </text>
    </comment>
    <comment ref="E15" authorId="0">
      <text>
        <r>
          <rPr>
            <b/>
            <sz val="8"/>
            <color indexed="8"/>
            <rFont val="Tahoma"/>
            <family val="2"/>
          </rPr>
          <t xml:space="preserve">Ces valeurs sont exprimées en jours/projet
</t>
        </r>
      </text>
    </comment>
    <comment ref="A16" authorId="0">
      <text>
        <r>
          <rPr>
            <b/>
            <sz val="9"/>
            <color indexed="8"/>
            <rFont val="Tahoma"/>
            <family val="2"/>
          </rPr>
          <t xml:space="preserve">Auprès de l'équipe de développement interne ou externe
</t>
        </r>
      </text>
    </comment>
    <comment ref="F16" authorId="0">
      <text>
        <r>
          <rPr>
            <b/>
            <sz val="8"/>
            <color indexed="8"/>
            <rFont val="Tahoma"/>
            <family val="2"/>
          </rPr>
          <t>Petit projet.</t>
        </r>
      </text>
    </comment>
    <comment ref="H16" authorId="0">
      <text>
        <r>
          <rPr>
            <b/>
            <sz val="8"/>
            <color indexed="8"/>
            <rFont val="Tahoma"/>
            <family val="2"/>
          </rPr>
          <t>Petit projet.</t>
        </r>
      </text>
    </comment>
    <comment ref="F17" authorId="0">
      <text>
        <r>
          <rPr>
            <b/>
            <sz val="8"/>
            <color indexed="8"/>
            <rFont val="Tahoma"/>
            <family val="2"/>
          </rPr>
          <t>Projet moyen.</t>
        </r>
      </text>
    </comment>
    <comment ref="H17" authorId="0">
      <text>
        <r>
          <rPr>
            <b/>
            <sz val="8"/>
            <color indexed="8"/>
            <rFont val="Tahoma"/>
            <family val="2"/>
          </rPr>
          <t>Projet moyen.</t>
        </r>
      </text>
    </comment>
    <comment ref="F18" authorId="0">
      <text>
        <r>
          <rPr>
            <b/>
            <sz val="8"/>
            <color indexed="8"/>
            <rFont val="Tahoma"/>
            <family val="2"/>
          </rPr>
          <t>Projet complexe.</t>
        </r>
      </text>
    </comment>
    <comment ref="H18" authorId="0">
      <text>
        <r>
          <rPr>
            <b/>
            <sz val="8"/>
            <color indexed="8"/>
            <rFont val="Tahoma"/>
            <family val="2"/>
          </rPr>
          <t>Projet complexe.</t>
        </r>
      </text>
    </comment>
    <comment ref="A19" authorId="0">
      <text>
        <r>
          <rPr>
            <b/>
            <sz val="9"/>
            <color indexed="8"/>
            <rFont val="Tahoma"/>
            <family val="2"/>
          </rPr>
          <t xml:space="preserve">Auprès chef de projet interne
</t>
        </r>
      </text>
    </comment>
    <comment ref="H21" authorId="0">
      <text>
        <r>
          <rPr>
            <b/>
            <sz val="8"/>
            <color indexed="8"/>
            <rFont val="Tahoma"/>
            <family val="2"/>
          </rPr>
          <t>Petit projet</t>
        </r>
      </text>
    </comment>
    <comment ref="H22" authorId="0">
      <text>
        <r>
          <rPr>
            <b/>
            <sz val="8"/>
            <color indexed="8"/>
            <rFont val="Tahoma"/>
            <family val="2"/>
          </rPr>
          <t>Projet moyen</t>
        </r>
      </text>
    </comment>
    <comment ref="H23" authorId="0">
      <text>
        <r>
          <rPr>
            <b/>
            <sz val="8"/>
            <color indexed="8"/>
            <rFont val="Tahoma"/>
            <family val="2"/>
          </rPr>
          <t>Projet complexe.</t>
        </r>
      </text>
    </comment>
    <comment ref="E24" authorId="0">
      <text>
        <r>
          <rPr>
            <b/>
            <sz val="8"/>
            <color indexed="8"/>
            <rFont val="Tahoma"/>
            <family val="2"/>
          </rPr>
          <t>Petit projet</t>
        </r>
      </text>
    </comment>
    <comment ref="H24" authorId="0">
      <text>
        <r>
          <rPr>
            <b/>
            <sz val="8"/>
            <color indexed="8"/>
            <rFont val="Tahoma"/>
            <family val="2"/>
          </rPr>
          <t>Projet petit.</t>
        </r>
      </text>
    </comment>
    <comment ref="E25" authorId="0">
      <text>
        <r>
          <rPr>
            <b/>
            <sz val="8"/>
            <color indexed="8"/>
            <rFont val="Tahoma"/>
            <family val="2"/>
          </rPr>
          <t>Projet moyen.</t>
        </r>
      </text>
    </comment>
    <comment ref="H25" authorId="0">
      <text>
        <r>
          <rPr>
            <b/>
            <sz val="8"/>
            <color indexed="8"/>
            <rFont val="Tahoma"/>
            <family val="2"/>
          </rPr>
          <t>Projet moyen.</t>
        </r>
      </text>
    </comment>
    <comment ref="E26" authorId="0">
      <text>
        <r>
          <rPr>
            <b/>
            <sz val="8"/>
            <color indexed="8"/>
            <rFont val="Tahoma"/>
            <family val="2"/>
          </rPr>
          <t>Projet complexe</t>
        </r>
      </text>
    </comment>
    <comment ref="H26" authorId="0">
      <text>
        <r>
          <rPr>
            <b/>
            <sz val="8"/>
            <color indexed="8"/>
            <rFont val="Tahoma"/>
            <family val="2"/>
          </rPr>
          <t>Projet complexe.</t>
        </r>
      </text>
    </comment>
    <comment ref="H28" authorId="0">
      <text>
        <r>
          <rPr>
            <b/>
            <sz val="8"/>
            <color indexed="8"/>
            <rFont val="Tahoma"/>
            <family val="2"/>
          </rPr>
          <t>Cette valeur doit être équlibrée avec 59 et 66 (gains en dev/tests unitaires)</t>
        </r>
      </text>
    </comment>
    <comment ref="H29" authorId="0">
      <text>
        <r>
          <rPr>
            <b/>
            <sz val="8"/>
            <color indexed="8"/>
            <rFont val="Tahoma"/>
            <family val="2"/>
          </rPr>
          <t>Jusqu'à un certain niveau de qualité. Eventuellement pas de surcoût.</t>
        </r>
      </text>
    </comment>
    <comment ref="H30" authorId="0">
      <text>
        <r>
          <rPr>
            <b/>
            <sz val="8"/>
            <color indexed="8"/>
            <rFont val="Tahoma"/>
            <family val="2"/>
          </rPr>
          <t>Liées à blocage pour non-respect d'exigences qualimétriques</t>
        </r>
      </text>
    </comment>
    <comment ref="H32" authorId="0">
      <text>
        <r>
          <rPr>
            <b/>
            <sz val="8"/>
            <color indexed="8"/>
            <rFont val="Tahoma"/>
            <family val="2"/>
          </rPr>
          <t>A priori hors cellule Qualimétrie</t>
        </r>
      </text>
    </comment>
    <comment ref="H41" authorId="0">
      <text>
        <r>
          <rPr>
            <b/>
            <sz val="8"/>
            <color indexed="8"/>
            <rFont val="Tahoma"/>
            <family val="2"/>
          </rPr>
          <t>Par ex 1% correspond à 20% d'échec en moins sur 5% d'échec total projet</t>
        </r>
      </text>
    </comment>
    <comment ref="H42" authorId="0">
      <text>
        <r>
          <rPr>
            <b/>
            <sz val="9"/>
            <color indexed="8"/>
            <rFont val="Tahoma"/>
            <family val="2"/>
          </rPr>
          <t xml:space="preserve">Par ex rabais de 5% obtenu sur 20% des contrats
</t>
        </r>
      </text>
    </comment>
    <comment ref="H43" authorId="0">
      <text>
        <r>
          <rPr>
            <b/>
            <sz val="8"/>
            <color indexed="8"/>
            <rFont val="Tahoma"/>
            <family val="2"/>
          </rPr>
          <t>ex 20% d'avenant en moins sur 20 % d'avenant moyen de 25 % du montant fournisseur moyen</t>
        </r>
      </text>
    </comment>
    <comment ref="H48" authorId="0">
      <text>
        <r>
          <rPr>
            <b/>
            <sz val="8"/>
            <color indexed="8"/>
            <rFont val="Tahoma"/>
            <family val="2"/>
          </rPr>
          <t xml:space="preserve">Par exemple l'arrêt anticipé évite 10% de coûts projet sur 5% de projets à arréter </t>
        </r>
      </text>
    </comment>
    <comment ref="H49" authorId="0">
      <text>
        <r>
          <rPr>
            <b/>
            <sz val="8"/>
            <color indexed="8"/>
            <rFont val="Tahoma"/>
            <family val="2"/>
          </rPr>
          <t xml:space="preserve">Par exemple Gain de 50% productivité sur 20% coût projet sur 20% de projets à restructurer </t>
        </r>
      </text>
    </comment>
    <comment ref="A52" authorId="0">
      <text>
        <r>
          <rPr>
            <b/>
            <sz val="9"/>
            <color indexed="8"/>
            <rFont val="Tahoma"/>
            <family val="2"/>
          </rPr>
          <t xml:space="preserve">uniquement sur l'interne
</t>
        </r>
      </text>
    </comment>
    <comment ref="H57" authorId="0">
      <text>
        <r>
          <rPr>
            <b/>
            <sz val="8"/>
            <color indexed="8"/>
            <rFont val="Tahoma"/>
            <family val="2"/>
          </rPr>
          <t>A priori pas dans le périmètre</t>
        </r>
      </text>
    </comment>
    <comment ref="H59" authorId="0">
      <text>
        <r>
          <rPr>
            <b/>
            <sz val="8"/>
            <color indexed="8"/>
            <rFont val="Tahoma"/>
            <family val="2"/>
          </rPr>
          <t>+ de productivité</t>
        </r>
      </text>
    </comment>
    <comment ref="A66" authorId="0">
      <text>
        <r>
          <rPr>
            <b/>
            <sz val="8"/>
            <color indexed="8"/>
            <rFont val="Tahoma"/>
            <family val="2"/>
          </rPr>
          <t>On considère que ces gains ne se font que la première année.</t>
        </r>
      </text>
    </comment>
    <comment ref="H70" authorId="0">
      <text>
        <r>
          <rPr>
            <b/>
            <sz val="8"/>
            <color indexed="8"/>
            <rFont val="Tahoma"/>
            <family val="2"/>
          </rPr>
          <t>Hypothèse hors périmètre, et difficile à estimer.</t>
        </r>
      </text>
    </comment>
    <comment ref="H72" authorId="0">
      <text>
        <r>
          <rPr>
            <b/>
            <sz val="8"/>
            <color indexed="8"/>
            <rFont val="Tahoma"/>
            <family val="2"/>
          </rPr>
          <t>Par ex 20% de réutilisation supplémentaire sur charge dev mutualisable de 10% charge dev totale</t>
        </r>
      </text>
    </comment>
    <comment ref="H73" authorId="0">
      <text>
        <r>
          <rPr>
            <b/>
            <sz val="8"/>
            <color indexed="8"/>
            <rFont val="Tahoma"/>
            <family val="2"/>
          </rPr>
          <t>Par ex 10% de gain sur charge dev mutualisable de 10% charge dev totale</t>
        </r>
      </text>
    </comment>
    <comment ref="A74" authorId="0">
      <text>
        <r>
          <rPr>
            <b/>
            <sz val="8"/>
            <color indexed="8"/>
            <rFont val="Tahoma"/>
            <family val="2"/>
          </rPr>
          <t xml:space="preserve">On considère que ces gains sont dégréssifs sur 5 ans.
</t>
        </r>
      </text>
    </comment>
    <comment ref="H79" authorId="0">
      <text>
        <r>
          <rPr>
            <b/>
            <sz val="8"/>
            <color indexed="8"/>
            <rFont val="Tahoma"/>
            <family val="2"/>
          </rPr>
          <t>Certainement majeur mais difficile à quantifier</t>
        </r>
      </text>
    </comment>
    <comment ref="H80" authorId="0">
      <text>
        <r>
          <rPr>
            <b/>
            <sz val="8"/>
            <color indexed="8"/>
            <rFont val="Tahoma"/>
            <family val="2"/>
          </rPr>
          <t>Certainement majeur mais difficile à quantifier</t>
        </r>
      </text>
    </comment>
    <comment ref="H82" authorId="0">
      <text>
        <r>
          <rPr>
            <b/>
            <sz val="8"/>
            <color indexed="8"/>
            <rFont val="Tahoma"/>
            <family val="2"/>
          </rPr>
          <t>Coûts serveurs+ système+exploitant</t>
        </r>
      </text>
    </comment>
  </commentList>
</comments>
</file>

<file path=xl/comments6.xml><?xml version="1.0" encoding="utf-8"?>
<comments xmlns="http://schemas.openxmlformats.org/spreadsheetml/2006/main">
  <authors>
    <author/>
  </authors>
  <commentList>
    <comment ref="I2" authorId="0">
      <text>
        <r>
          <rPr>
            <b/>
            <sz val="8"/>
            <color indexed="8"/>
            <rFont val="Tahoma"/>
            <family val="2"/>
          </rPr>
          <t xml:space="preserve">Le temps passé sur les projets, mesuré en mois.homme.
</t>
        </r>
      </text>
    </comment>
    <comment ref="K2" authorId="0">
      <text>
        <r>
          <rPr>
            <b/>
            <sz val="8"/>
            <color indexed="8"/>
            <rFont val="Tahoma"/>
            <family val="2"/>
          </rPr>
          <t xml:space="preserve">Le temps, en m/h, qu'un nouvel employé met pour s'adapter à l'entreprise.
</t>
        </r>
      </text>
    </comment>
    <comment ref="I3" authorId="0">
      <text>
        <r>
          <rPr>
            <b/>
            <sz val="8"/>
            <color indexed="8"/>
            <rFont val="Tahoma"/>
            <family val="2"/>
          </rPr>
          <t xml:space="preserve">Le nombre de personnes à travailler sur le domaine
</t>
        </r>
      </text>
    </comment>
    <comment ref="I5" authorId="0">
      <text>
        <r>
          <rPr>
            <b/>
            <sz val="8"/>
            <color indexed="8"/>
            <rFont val="Tahoma"/>
            <family val="2"/>
          </rPr>
          <t>&lt; 400 points de fontion, et &lt; 20 000 Lignes de code.</t>
        </r>
      </text>
    </comment>
    <comment ref="I6" authorId="0">
      <text>
        <r>
          <rPr>
            <b/>
            <sz val="8"/>
            <color indexed="8"/>
            <rFont val="Tahoma"/>
            <family val="2"/>
          </rPr>
          <t>Entre 400 et 2000 points de fonction, ou entre 20 000 et 100 000 lignes de code.</t>
        </r>
      </text>
    </comment>
    <comment ref="I7" authorId="0">
      <text>
        <r>
          <rPr>
            <b/>
            <sz val="8"/>
            <color indexed="8"/>
            <rFont val="Tahoma"/>
            <family val="2"/>
          </rPr>
          <t>&gt; 2000 points de fonction et &gt; 100 000 lignes de code.</t>
        </r>
      </text>
    </comment>
    <comment ref="I9" authorId="0">
      <text>
        <r>
          <rPr>
            <b/>
            <sz val="8"/>
            <color indexed="8"/>
            <rFont val="Tahoma"/>
            <family val="2"/>
          </rPr>
          <t xml:space="preserve">Conerne "analyse détaillée, développements, recette intégration projet, charge fournisseur".
</t>
        </r>
      </text>
    </comment>
    <comment ref="I10" authorId="0">
      <text>
        <r>
          <rPr>
            <b/>
            <sz val="8"/>
            <color indexed="8"/>
            <rFont val="Tahoma"/>
            <family val="2"/>
          </rPr>
          <t xml:space="preserve">Conerne "analyse détaillée, développements, recette intégration projet, charge fournisseur".
</t>
        </r>
      </text>
    </comment>
    <comment ref="E13" authorId="0">
      <text>
        <r>
          <rPr>
            <b/>
            <sz val="8"/>
            <color indexed="8"/>
            <rFont val="Tahoma"/>
            <family val="2"/>
          </rPr>
          <t xml:space="preserve">CQ= Cellule qualimétrique.
</t>
        </r>
      </text>
    </comment>
    <comment ref="H13" authorId="0">
      <text>
        <r>
          <rPr>
            <b/>
            <sz val="8"/>
            <color indexed="8"/>
            <rFont val="Tahoma"/>
            <family val="2"/>
          </rPr>
          <t>Jusqu'à H26, les valeurs sont des jours/projet.</t>
        </r>
      </text>
    </comment>
    <comment ref="A15" authorId="0">
      <text>
        <r>
          <rPr>
            <b/>
            <sz val="9"/>
            <color indexed="8"/>
            <rFont val="Tahoma"/>
            <family val="2"/>
          </rPr>
          <t xml:space="preserve">Auprès du chef de projet interne
</t>
        </r>
      </text>
    </comment>
    <comment ref="E15" authorId="0">
      <text>
        <r>
          <rPr>
            <b/>
            <sz val="8"/>
            <color indexed="8"/>
            <rFont val="Tahoma"/>
            <family val="2"/>
          </rPr>
          <t xml:space="preserve">Ces valeurs sont exprimées en jours/projet
</t>
        </r>
      </text>
    </comment>
    <comment ref="A16" authorId="0">
      <text>
        <r>
          <rPr>
            <b/>
            <sz val="9"/>
            <color indexed="8"/>
            <rFont val="Tahoma"/>
            <family val="2"/>
          </rPr>
          <t xml:space="preserve">Auprès de l'équipe de développement interne ou externe
</t>
        </r>
      </text>
    </comment>
    <comment ref="F16" authorId="0">
      <text>
        <r>
          <rPr>
            <b/>
            <sz val="8"/>
            <color indexed="8"/>
            <rFont val="Tahoma"/>
            <family val="2"/>
          </rPr>
          <t>Petit projet.</t>
        </r>
      </text>
    </comment>
    <comment ref="H16" authorId="0">
      <text>
        <r>
          <rPr>
            <b/>
            <sz val="8"/>
            <color indexed="8"/>
            <rFont val="Tahoma"/>
            <family val="2"/>
          </rPr>
          <t>Petit projet.</t>
        </r>
      </text>
    </comment>
    <comment ref="F17" authorId="0">
      <text>
        <r>
          <rPr>
            <b/>
            <sz val="8"/>
            <color indexed="8"/>
            <rFont val="Tahoma"/>
            <family val="2"/>
          </rPr>
          <t>Projet moyen.</t>
        </r>
      </text>
    </comment>
    <comment ref="H17" authorId="0">
      <text>
        <r>
          <rPr>
            <b/>
            <sz val="8"/>
            <color indexed="8"/>
            <rFont val="Tahoma"/>
            <family val="2"/>
          </rPr>
          <t>Projet moyen.</t>
        </r>
      </text>
    </comment>
    <comment ref="F18" authorId="0">
      <text>
        <r>
          <rPr>
            <b/>
            <sz val="8"/>
            <color indexed="8"/>
            <rFont val="Tahoma"/>
            <family val="2"/>
          </rPr>
          <t>Projet complexe.</t>
        </r>
      </text>
    </comment>
    <comment ref="H18" authorId="0">
      <text>
        <r>
          <rPr>
            <b/>
            <sz val="8"/>
            <color indexed="8"/>
            <rFont val="Tahoma"/>
            <family val="2"/>
          </rPr>
          <t>Projet complexe.</t>
        </r>
      </text>
    </comment>
    <comment ref="A19" authorId="0">
      <text>
        <r>
          <rPr>
            <b/>
            <sz val="9"/>
            <color indexed="8"/>
            <rFont val="Tahoma"/>
            <family val="2"/>
          </rPr>
          <t xml:space="preserve">Auprès chef de projet interne
</t>
        </r>
      </text>
    </comment>
    <comment ref="H21" authorId="0">
      <text>
        <r>
          <rPr>
            <b/>
            <sz val="8"/>
            <color indexed="8"/>
            <rFont val="Tahoma"/>
            <family val="2"/>
          </rPr>
          <t>Petit projet</t>
        </r>
      </text>
    </comment>
    <comment ref="H22" authorId="0">
      <text>
        <r>
          <rPr>
            <b/>
            <sz val="8"/>
            <color indexed="8"/>
            <rFont val="Tahoma"/>
            <family val="2"/>
          </rPr>
          <t>Projet moyen</t>
        </r>
      </text>
    </comment>
    <comment ref="H23" authorId="0">
      <text>
        <r>
          <rPr>
            <b/>
            <sz val="8"/>
            <color indexed="8"/>
            <rFont val="Tahoma"/>
            <family val="2"/>
          </rPr>
          <t>Projet complexe.</t>
        </r>
      </text>
    </comment>
    <comment ref="E24" authorId="0">
      <text>
        <r>
          <rPr>
            <b/>
            <sz val="8"/>
            <color indexed="8"/>
            <rFont val="Tahoma"/>
            <family val="2"/>
          </rPr>
          <t>Petit projet</t>
        </r>
      </text>
    </comment>
    <comment ref="H24" authorId="0">
      <text>
        <r>
          <rPr>
            <b/>
            <sz val="8"/>
            <color indexed="8"/>
            <rFont val="Tahoma"/>
            <family val="2"/>
          </rPr>
          <t>Projet petit.</t>
        </r>
      </text>
    </comment>
    <comment ref="E25" authorId="0">
      <text>
        <r>
          <rPr>
            <b/>
            <sz val="8"/>
            <color indexed="8"/>
            <rFont val="Tahoma"/>
            <family val="2"/>
          </rPr>
          <t>Projet moyen.</t>
        </r>
      </text>
    </comment>
    <comment ref="H25" authorId="0">
      <text>
        <r>
          <rPr>
            <b/>
            <sz val="8"/>
            <color indexed="8"/>
            <rFont val="Tahoma"/>
            <family val="2"/>
          </rPr>
          <t>Projet moyen.</t>
        </r>
      </text>
    </comment>
    <comment ref="E26" authorId="0">
      <text>
        <r>
          <rPr>
            <b/>
            <sz val="8"/>
            <color indexed="8"/>
            <rFont val="Tahoma"/>
            <family val="2"/>
          </rPr>
          <t>Projet complexe</t>
        </r>
      </text>
    </comment>
    <comment ref="H26" authorId="0">
      <text>
        <r>
          <rPr>
            <b/>
            <sz val="8"/>
            <color indexed="8"/>
            <rFont val="Tahoma"/>
            <family val="2"/>
          </rPr>
          <t>Projet complexe.</t>
        </r>
      </text>
    </comment>
    <comment ref="H28" authorId="0">
      <text>
        <r>
          <rPr>
            <b/>
            <sz val="8"/>
            <color indexed="8"/>
            <rFont val="Tahoma"/>
            <family val="2"/>
          </rPr>
          <t>Cette valeur doit être équlibrée avec 59 et 66 (gains en dev/tests unitaires)</t>
        </r>
      </text>
    </comment>
    <comment ref="H29" authorId="0">
      <text>
        <r>
          <rPr>
            <b/>
            <sz val="8"/>
            <color indexed="8"/>
            <rFont val="Tahoma"/>
            <family val="2"/>
          </rPr>
          <t>Jusqu'à un certain niveau de qualité. Eventuellement pas de surcoût.</t>
        </r>
      </text>
    </comment>
    <comment ref="H30" authorId="0">
      <text>
        <r>
          <rPr>
            <b/>
            <sz val="8"/>
            <color indexed="8"/>
            <rFont val="Tahoma"/>
            <family val="2"/>
          </rPr>
          <t>Liées à blocage pour non-respect d'exigences qualimétriques</t>
        </r>
      </text>
    </comment>
    <comment ref="H32" authorId="0">
      <text>
        <r>
          <rPr>
            <b/>
            <sz val="8"/>
            <color indexed="8"/>
            <rFont val="Tahoma"/>
            <family val="2"/>
          </rPr>
          <t>A priori hors cellule Qualimétrie</t>
        </r>
      </text>
    </comment>
    <comment ref="H41" authorId="0">
      <text>
        <r>
          <rPr>
            <b/>
            <sz val="8"/>
            <color indexed="8"/>
            <rFont val="Tahoma"/>
            <family val="2"/>
          </rPr>
          <t>Par ex 1% correspond à 20% d'échec en moins sur 5% d'échec total projet</t>
        </r>
      </text>
    </comment>
    <comment ref="H42" authorId="0">
      <text>
        <r>
          <rPr>
            <b/>
            <sz val="9"/>
            <color indexed="8"/>
            <rFont val="Tahoma"/>
            <family val="2"/>
          </rPr>
          <t xml:space="preserve">Par ex rabais de 5% obtenu sur 20% des contrats
</t>
        </r>
      </text>
    </comment>
    <comment ref="H43" authorId="0">
      <text>
        <r>
          <rPr>
            <b/>
            <sz val="8"/>
            <color indexed="8"/>
            <rFont val="Tahoma"/>
            <family val="2"/>
          </rPr>
          <t>ex 20% d'avenant en moins sur 20 % d'avenant moyen de 25 % du montant fournisseur moyen</t>
        </r>
      </text>
    </comment>
    <comment ref="H48" authorId="0">
      <text>
        <r>
          <rPr>
            <b/>
            <sz val="8"/>
            <color indexed="8"/>
            <rFont val="Tahoma"/>
            <family val="2"/>
          </rPr>
          <t xml:space="preserve">Par exemple l'arrêt anticipé évite 10% de coûts projet sur 5% de projets à arréter </t>
        </r>
      </text>
    </comment>
    <comment ref="H49" authorId="0">
      <text>
        <r>
          <rPr>
            <b/>
            <sz val="8"/>
            <color indexed="8"/>
            <rFont val="Tahoma"/>
            <family val="2"/>
          </rPr>
          <t xml:space="preserve">Par exemple Gain de 50% productivité sur 20% coût projet sur 20% de projets à restructurer </t>
        </r>
      </text>
    </comment>
    <comment ref="A52" authorId="0">
      <text>
        <r>
          <rPr>
            <b/>
            <sz val="9"/>
            <color indexed="8"/>
            <rFont val="Tahoma"/>
            <family val="2"/>
          </rPr>
          <t xml:space="preserve">uniquement sur l'interne
</t>
        </r>
      </text>
    </comment>
    <comment ref="H57" authorId="0">
      <text>
        <r>
          <rPr>
            <b/>
            <sz val="8"/>
            <color indexed="8"/>
            <rFont val="Tahoma"/>
            <family val="2"/>
          </rPr>
          <t>A priori pas dans le périmètre</t>
        </r>
      </text>
    </comment>
    <comment ref="H59" authorId="0">
      <text>
        <r>
          <rPr>
            <b/>
            <sz val="8"/>
            <color indexed="8"/>
            <rFont val="Tahoma"/>
            <family val="2"/>
          </rPr>
          <t>+ de productivité</t>
        </r>
      </text>
    </comment>
    <comment ref="A66" authorId="0">
      <text>
        <r>
          <rPr>
            <b/>
            <sz val="8"/>
            <color indexed="8"/>
            <rFont val="Tahoma"/>
            <family val="2"/>
          </rPr>
          <t>On considère que ces gains ne se font que la première année.</t>
        </r>
      </text>
    </comment>
    <comment ref="H70" authorId="0">
      <text>
        <r>
          <rPr>
            <b/>
            <sz val="8"/>
            <color indexed="8"/>
            <rFont val="Tahoma"/>
            <family val="2"/>
          </rPr>
          <t>Hypothèse hors périmètre, et difficile à estimer.</t>
        </r>
      </text>
    </comment>
    <comment ref="H72" authorId="0">
      <text>
        <r>
          <rPr>
            <b/>
            <sz val="8"/>
            <color indexed="8"/>
            <rFont val="Tahoma"/>
            <family val="2"/>
          </rPr>
          <t>Par ex 20% de réutilisation supplémentaire sur charge dev mutualisable de 10% charge dev totale</t>
        </r>
      </text>
    </comment>
    <comment ref="H73" authorId="0">
      <text>
        <r>
          <rPr>
            <b/>
            <sz val="8"/>
            <color indexed="8"/>
            <rFont val="Tahoma"/>
            <family val="2"/>
          </rPr>
          <t>Par ex 10% de gain sur charge dev mutualisable de 10% charge dev totale</t>
        </r>
      </text>
    </comment>
    <comment ref="A74" authorId="0">
      <text>
        <r>
          <rPr>
            <b/>
            <sz val="8"/>
            <color indexed="8"/>
            <rFont val="Tahoma"/>
            <family val="2"/>
          </rPr>
          <t xml:space="preserve">On considère que ces gains sont dégréssifs sur 5 ans.
</t>
        </r>
      </text>
    </comment>
    <comment ref="H79" authorId="0">
      <text>
        <r>
          <rPr>
            <b/>
            <sz val="8"/>
            <color indexed="8"/>
            <rFont val="Tahoma"/>
            <family val="2"/>
          </rPr>
          <t>Certainement majeur mais difficile à quantifier</t>
        </r>
      </text>
    </comment>
    <comment ref="H80" authorId="0">
      <text>
        <r>
          <rPr>
            <b/>
            <sz val="8"/>
            <color indexed="8"/>
            <rFont val="Tahoma"/>
            <family val="2"/>
          </rPr>
          <t>Certainement majeur mais difficile à quantifier</t>
        </r>
      </text>
    </comment>
    <comment ref="H82" authorId="0">
      <text>
        <r>
          <rPr>
            <b/>
            <sz val="8"/>
            <color indexed="8"/>
            <rFont val="Tahoma"/>
            <family val="2"/>
          </rPr>
          <t>Coûts serveurs+ système+exploitant</t>
        </r>
      </text>
    </comment>
  </commentList>
</comments>
</file>

<file path=xl/comments7.xml><?xml version="1.0" encoding="utf-8"?>
<comments xmlns="http://schemas.openxmlformats.org/spreadsheetml/2006/main">
  <authors>
    <author/>
  </authors>
  <commentList>
    <comment ref="I2" authorId="0">
      <text>
        <r>
          <rPr>
            <b/>
            <sz val="8"/>
            <color indexed="8"/>
            <rFont val="Tahoma"/>
            <family val="2"/>
          </rPr>
          <t xml:space="preserve">Le temps passé sur les projets, mesuré en mois.homme.
</t>
        </r>
      </text>
    </comment>
    <comment ref="K2" authorId="0">
      <text>
        <r>
          <rPr>
            <b/>
            <sz val="8"/>
            <color indexed="8"/>
            <rFont val="Tahoma"/>
            <family val="2"/>
          </rPr>
          <t xml:space="preserve">Le temps, en m/h, qu'un nouvel employé met pour s'adapter à l'entreprise.
</t>
        </r>
      </text>
    </comment>
    <comment ref="I3" authorId="0">
      <text>
        <r>
          <rPr>
            <b/>
            <sz val="8"/>
            <color indexed="8"/>
            <rFont val="Tahoma"/>
            <family val="2"/>
          </rPr>
          <t xml:space="preserve">Le nombre de personnes à travailler sur le domaine
</t>
        </r>
      </text>
    </comment>
    <comment ref="I5" authorId="0">
      <text>
        <r>
          <rPr>
            <b/>
            <sz val="8"/>
            <color indexed="8"/>
            <rFont val="Tahoma"/>
            <family val="2"/>
          </rPr>
          <t>&lt; 400 points de fontion, et &lt; 20 000 Lignes de code.</t>
        </r>
      </text>
    </comment>
    <comment ref="I6" authorId="0">
      <text>
        <r>
          <rPr>
            <b/>
            <sz val="8"/>
            <color indexed="8"/>
            <rFont val="Tahoma"/>
            <family val="2"/>
          </rPr>
          <t>Entre 400 et 2000 points de fonction, ou entre 20 000 et 100 000 lignes de code.</t>
        </r>
      </text>
    </comment>
    <comment ref="I7" authorId="0">
      <text>
        <r>
          <rPr>
            <b/>
            <sz val="8"/>
            <color indexed="8"/>
            <rFont val="Tahoma"/>
            <family val="2"/>
          </rPr>
          <t>&gt; 2000 points de fonction et &gt; 100 000 lignes de code.</t>
        </r>
      </text>
    </comment>
    <comment ref="I9" authorId="0">
      <text>
        <r>
          <rPr>
            <b/>
            <sz val="8"/>
            <color indexed="8"/>
            <rFont val="Tahoma"/>
            <family val="2"/>
          </rPr>
          <t xml:space="preserve">Conerne "analyse détaillée, développements, recette intégration projet, charge fournisseur".
</t>
        </r>
      </text>
    </comment>
    <comment ref="I10" authorId="0">
      <text>
        <r>
          <rPr>
            <b/>
            <sz val="8"/>
            <color indexed="8"/>
            <rFont val="Tahoma"/>
            <family val="2"/>
          </rPr>
          <t xml:space="preserve">Conerne "analyse détaillée, développements, recette intégration projet, charge fournisseur".
</t>
        </r>
      </text>
    </comment>
    <comment ref="E13" authorId="0">
      <text>
        <r>
          <rPr>
            <b/>
            <sz val="8"/>
            <color indexed="8"/>
            <rFont val="Tahoma"/>
            <family val="2"/>
          </rPr>
          <t xml:space="preserve">CQ= Cellule qualimétrique.
</t>
        </r>
      </text>
    </comment>
    <comment ref="H13" authorId="0">
      <text>
        <r>
          <rPr>
            <b/>
            <sz val="8"/>
            <color indexed="8"/>
            <rFont val="Tahoma"/>
            <family val="2"/>
          </rPr>
          <t>Jusqu'à H26, les valeurs sont des jours/projet.</t>
        </r>
      </text>
    </comment>
    <comment ref="E15" authorId="0">
      <text>
        <r>
          <rPr>
            <b/>
            <sz val="8"/>
            <color indexed="8"/>
            <rFont val="Tahoma"/>
            <family val="2"/>
          </rPr>
          <t xml:space="preserve">Ces valeurs sont exprimées en jours/projet
</t>
        </r>
      </text>
    </comment>
    <comment ref="F16" authorId="0">
      <text>
        <r>
          <rPr>
            <b/>
            <sz val="8"/>
            <color indexed="8"/>
            <rFont val="Tahoma"/>
            <family val="2"/>
          </rPr>
          <t xml:space="preserve">Petit projet
</t>
        </r>
      </text>
    </comment>
    <comment ref="H16" authorId="0">
      <text>
        <r>
          <rPr>
            <b/>
            <sz val="8"/>
            <color indexed="8"/>
            <rFont val="Tahoma"/>
            <family val="2"/>
          </rPr>
          <t>Petit projet.</t>
        </r>
      </text>
    </comment>
    <comment ref="F17" authorId="0">
      <text>
        <r>
          <rPr>
            <b/>
            <sz val="8"/>
            <color indexed="8"/>
            <rFont val="Tahoma"/>
            <family val="2"/>
          </rPr>
          <t xml:space="preserve">Projet moyen
</t>
        </r>
      </text>
    </comment>
    <comment ref="H17" authorId="0">
      <text>
        <r>
          <rPr>
            <b/>
            <sz val="8"/>
            <color indexed="8"/>
            <rFont val="Tahoma"/>
            <family val="2"/>
          </rPr>
          <t>Projet moyen.</t>
        </r>
      </text>
    </comment>
    <comment ref="F18" authorId="0">
      <text>
        <r>
          <rPr>
            <b/>
            <sz val="8"/>
            <color indexed="8"/>
            <rFont val="Tahoma"/>
            <family val="2"/>
          </rPr>
          <t>Projet complexe</t>
        </r>
      </text>
    </comment>
    <comment ref="H18" authorId="0">
      <text>
        <r>
          <rPr>
            <b/>
            <sz val="8"/>
            <color indexed="8"/>
            <rFont val="Tahoma"/>
            <family val="2"/>
          </rPr>
          <t>Projet complexe.</t>
        </r>
      </text>
    </comment>
    <comment ref="H21" authorId="0">
      <text>
        <r>
          <rPr>
            <b/>
            <sz val="8"/>
            <color indexed="8"/>
            <rFont val="Tahoma"/>
            <family val="2"/>
          </rPr>
          <t>Petit projet</t>
        </r>
      </text>
    </comment>
    <comment ref="H22" authorId="0">
      <text>
        <r>
          <rPr>
            <b/>
            <sz val="8"/>
            <color indexed="8"/>
            <rFont val="Tahoma"/>
            <family val="2"/>
          </rPr>
          <t>Projet moyen</t>
        </r>
      </text>
    </comment>
    <comment ref="H23" authorId="0">
      <text>
        <r>
          <rPr>
            <b/>
            <sz val="8"/>
            <color indexed="8"/>
            <rFont val="Tahoma"/>
            <family val="2"/>
          </rPr>
          <t>Projet complexe.</t>
        </r>
      </text>
    </comment>
    <comment ref="E24" authorId="0">
      <text>
        <r>
          <rPr>
            <b/>
            <sz val="8"/>
            <color indexed="8"/>
            <rFont val="Tahoma"/>
            <family val="2"/>
          </rPr>
          <t>Petit projet</t>
        </r>
      </text>
    </comment>
    <comment ref="H24" authorId="0">
      <text>
        <r>
          <rPr>
            <b/>
            <sz val="8"/>
            <color indexed="8"/>
            <rFont val="Tahoma"/>
            <family val="2"/>
          </rPr>
          <t>Projet petit.</t>
        </r>
      </text>
    </comment>
    <comment ref="E25" authorId="0">
      <text>
        <r>
          <rPr>
            <b/>
            <sz val="8"/>
            <color indexed="8"/>
            <rFont val="Tahoma"/>
            <family val="2"/>
          </rPr>
          <t>Projet moyen.</t>
        </r>
      </text>
    </comment>
    <comment ref="H25" authorId="0">
      <text>
        <r>
          <rPr>
            <b/>
            <sz val="8"/>
            <color indexed="8"/>
            <rFont val="Tahoma"/>
            <family val="2"/>
          </rPr>
          <t>Projet moyen.</t>
        </r>
      </text>
    </comment>
    <comment ref="E26" authorId="0">
      <text>
        <r>
          <rPr>
            <b/>
            <sz val="8"/>
            <color indexed="8"/>
            <rFont val="Tahoma"/>
            <family val="2"/>
          </rPr>
          <t>Projet complexe</t>
        </r>
      </text>
    </comment>
    <comment ref="H26" authorId="0">
      <text>
        <r>
          <rPr>
            <b/>
            <sz val="8"/>
            <color indexed="8"/>
            <rFont val="Tahoma"/>
            <family val="2"/>
          </rPr>
          <t>Projet complexe.</t>
        </r>
      </text>
    </comment>
    <comment ref="H28" authorId="0">
      <text>
        <r>
          <rPr>
            <b/>
            <sz val="8"/>
            <color indexed="8"/>
            <rFont val="Tahoma"/>
            <family val="2"/>
          </rPr>
          <t>Cette valeur doit être équlibrée avec 59 et 66 (gains en dev/tests unitaires)</t>
        </r>
      </text>
    </comment>
    <comment ref="H29" authorId="0">
      <text>
        <r>
          <rPr>
            <b/>
            <sz val="8"/>
            <color indexed="8"/>
            <rFont val="Tahoma"/>
            <family val="2"/>
          </rPr>
          <t>Jusqu'à un certain niveau de qualité. Eventuellement pas de surcoût.</t>
        </r>
      </text>
    </comment>
    <comment ref="H30" authorId="0">
      <text>
        <r>
          <rPr>
            <b/>
            <sz val="8"/>
            <color indexed="8"/>
            <rFont val="Tahoma"/>
            <family val="2"/>
          </rPr>
          <t>Liées à blocage pour non-respect d'exigences qualimétriques</t>
        </r>
      </text>
    </comment>
    <comment ref="H32" authorId="0">
      <text>
        <r>
          <rPr>
            <b/>
            <sz val="8"/>
            <color indexed="8"/>
            <rFont val="Tahoma"/>
            <family val="2"/>
          </rPr>
          <t>A priori hors cellule Qualimétrie</t>
        </r>
      </text>
    </comment>
    <comment ref="H41" authorId="0">
      <text>
        <r>
          <rPr>
            <b/>
            <sz val="8"/>
            <color indexed="8"/>
            <rFont val="Tahoma"/>
            <family val="2"/>
          </rPr>
          <t>Par ex 1% correspond à 20% d'échec en moins sur 5% d'échec total projet</t>
        </r>
      </text>
    </comment>
    <comment ref="H42" authorId="0">
      <text>
        <r>
          <rPr>
            <b/>
            <sz val="9"/>
            <color indexed="8"/>
            <rFont val="Tahoma"/>
            <family val="2"/>
          </rPr>
          <t xml:space="preserve">Par ex rabais de 5% obtenu sur 20% des contrats
</t>
        </r>
      </text>
    </comment>
    <comment ref="H43" authorId="0">
      <text>
        <r>
          <rPr>
            <b/>
            <sz val="8"/>
            <color indexed="8"/>
            <rFont val="Tahoma"/>
            <family val="2"/>
          </rPr>
          <t>ex 20% d'avenant en moins sur 20 % d'avenant moyen de 25 % du montant fournisseur moyen</t>
        </r>
      </text>
    </comment>
    <comment ref="H48" authorId="0">
      <text>
        <r>
          <rPr>
            <b/>
            <sz val="8"/>
            <color indexed="8"/>
            <rFont val="Tahoma"/>
            <family val="2"/>
          </rPr>
          <t xml:space="preserve">Par exemple l'arrêt anticipé évite 10% de coûts projet sur 5% de projets à arréter </t>
        </r>
      </text>
    </comment>
    <comment ref="H49" authorId="0">
      <text>
        <r>
          <rPr>
            <b/>
            <sz val="8"/>
            <color indexed="8"/>
            <rFont val="Tahoma"/>
            <family val="2"/>
          </rPr>
          <t xml:space="preserve">Par exemple Gain de 50% productivité sur 20% coût projet sur 20% de projets à restructurer </t>
        </r>
      </text>
    </comment>
    <comment ref="H57" authorId="0">
      <text>
        <r>
          <rPr>
            <b/>
            <sz val="8"/>
            <color indexed="8"/>
            <rFont val="Tahoma"/>
            <family val="2"/>
          </rPr>
          <t>A priori pas dans le périmètre</t>
        </r>
      </text>
    </comment>
    <comment ref="H59" authorId="0">
      <text>
        <r>
          <rPr>
            <b/>
            <sz val="8"/>
            <color indexed="8"/>
            <rFont val="Tahoma"/>
            <family val="2"/>
          </rPr>
          <t>+ de productivité</t>
        </r>
      </text>
    </comment>
    <comment ref="A66" authorId="0">
      <text>
        <r>
          <rPr>
            <b/>
            <sz val="8"/>
            <color indexed="8"/>
            <rFont val="Tahoma"/>
            <family val="2"/>
          </rPr>
          <t>On considère que ces gains ne se font que la première année.</t>
        </r>
      </text>
    </comment>
    <comment ref="H70" authorId="0">
      <text>
        <r>
          <rPr>
            <b/>
            <sz val="8"/>
            <color indexed="8"/>
            <rFont val="Tahoma"/>
            <family val="2"/>
          </rPr>
          <t>Hypothèse hors périmètre, et difficile à estimer.</t>
        </r>
      </text>
    </comment>
    <comment ref="H72" authorId="0">
      <text>
        <r>
          <rPr>
            <b/>
            <sz val="8"/>
            <color indexed="8"/>
            <rFont val="Tahoma"/>
            <family val="2"/>
          </rPr>
          <t>Par ex 20% de réutilisation supplémentaire sur charge dev mutualisable de 10% charge dev totale</t>
        </r>
      </text>
    </comment>
    <comment ref="H73" authorId="0">
      <text>
        <r>
          <rPr>
            <b/>
            <sz val="8"/>
            <color indexed="8"/>
            <rFont val="Tahoma"/>
            <family val="2"/>
          </rPr>
          <t>Par ex 10% de gain sur charge dev mutualisable de 10% charge dev totale</t>
        </r>
      </text>
    </comment>
    <comment ref="A74" authorId="0">
      <text>
        <r>
          <rPr>
            <b/>
            <sz val="8"/>
            <color indexed="8"/>
            <rFont val="Tahoma"/>
            <family val="2"/>
          </rPr>
          <t>On considère que ces gains sont dégréssifs sur 5 ans.</t>
        </r>
      </text>
    </comment>
    <comment ref="H79" authorId="0">
      <text>
        <r>
          <rPr>
            <b/>
            <sz val="8"/>
            <color indexed="8"/>
            <rFont val="Tahoma"/>
            <family val="2"/>
          </rPr>
          <t>Certainement majeur mais difficile à quantifier</t>
        </r>
      </text>
    </comment>
    <comment ref="H80" authorId="0">
      <text>
        <r>
          <rPr>
            <b/>
            <sz val="8"/>
            <color indexed="8"/>
            <rFont val="Tahoma"/>
            <family val="2"/>
          </rPr>
          <t>Certainement majeur mais difficile à quantifier</t>
        </r>
      </text>
    </comment>
    <comment ref="H82" authorId="0">
      <text>
        <r>
          <rPr>
            <b/>
            <sz val="8"/>
            <color indexed="8"/>
            <rFont val="Tahoma"/>
            <family val="2"/>
          </rPr>
          <t>Coûts serveurs+ système+exploitant</t>
        </r>
      </text>
    </comment>
  </commentList>
</comments>
</file>

<file path=xl/comments8.xml><?xml version="1.0" encoding="utf-8"?>
<comments xmlns="http://schemas.openxmlformats.org/spreadsheetml/2006/main">
  <authors>
    <author/>
  </authors>
  <commentList>
    <comment ref="I2" authorId="0">
      <text>
        <r>
          <rPr>
            <b/>
            <sz val="8"/>
            <color indexed="8"/>
            <rFont val="Tahoma"/>
            <family val="2"/>
          </rPr>
          <t xml:space="preserve">Le temps passé sur les projets, mesuré en mois.homme.
</t>
        </r>
      </text>
    </comment>
    <comment ref="K2" authorId="0">
      <text>
        <r>
          <rPr>
            <b/>
            <sz val="8"/>
            <color indexed="8"/>
            <rFont val="Tahoma"/>
            <family val="2"/>
          </rPr>
          <t xml:space="preserve">Le temps, en m/h, qu'un nouvel employé met pour s'adapter à l'entreprise.
</t>
        </r>
      </text>
    </comment>
    <comment ref="I3" authorId="0">
      <text>
        <r>
          <rPr>
            <b/>
            <sz val="8"/>
            <color indexed="8"/>
            <rFont val="Tahoma"/>
            <family val="2"/>
          </rPr>
          <t xml:space="preserve">Le nombre de personnes à travailler sur le domaine
</t>
        </r>
      </text>
    </comment>
    <comment ref="I5" authorId="0">
      <text>
        <r>
          <rPr>
            <b/>
            <sz val="8"/>
            <color indexed="8"/>
            <rFont val="Tahoma"/>
            <family val="2"/>
          </rPr>
          <t>&lt; 400 points de fontion, et &lt; 20 000 Lignes de code.</t>
        </r>
      </text>
    </comment>
    <comment ref="I6" authorId="0">
      <text>
        <r>
          <rPr>
            <b/>
            <sz val="8"/>
            <color indexed="8"/>
            <rFont val="Tahoma"/>
            <family val="2"/>
          </rPr>
          <t>Entre 400 et 2000 points de fonction, ou entre 20 000 et 100 000 lignes de code.</t>
        </r>
      </text>
    </comment>
    <comment ref="I7" authorId="0">
      <text>
        <r>
          <rPr>
            <b/>
            <sz val="8"/>
            <color indexed="8"/>
            <rFont val="Tahoma"/>
            <family val="2"/>
          </rPr>
          <t>&gt; 2000 points de fonction et &gt; 100 000 lignes de code.</t>
        </r>
      </text>
    </comment>
    <comment ref="I9" authorId="0">
      <text>
        <r>
          <rPr>
            <b/>
            <sz val="8"/>
            <color indexed="8"/>
            <rFont val="Tahoma"/>
            <family val="2"/>
          </rPr>
          <t xml:space="preserve">Conerne "analyse détaillée, développements, recette intégration projet, charge fournisseur".
</t>
        </r>
      </text>
    </comment>
    <comment ref="I10" authorId="0">
      <text>
        <r>
          <rPr>
            <b/>
            <sz val="8"/>
            <color indexed="8"/>
            <rFont val="Tahoma"/>
            <family val="2"/>
          </rPr>
          <t xml:space="preserve">Conerne "analyse détaillée, développements, recette intégration projet, charge fournisseur".
</t>
        </r>
      </text>
    </comment>
    <comment ref="E13" authorId="0">
      <text>
        <r>
          <rPr>
            <b/>
            <sz val="8"/>
            <color indexed="8"/>
            <rFont val="Tahoma"/>
            <family val="2"/>
          </rPr>
          <t xml:space="preserve">CQ= Cellule qualimétrique.
</t>
        </r>
      </text>
    </comment>
    <comment ref="H13" authorId="0">
      <text>
        <r>
          <rPr>
            <b/>
            <sz val="8"/>
            <color indexed="8"/>
            <rFont val="Tahoma"/>
            <family val="2"/>
          </rPr>
          <t>Jusqu'à H26, les valeurs sont des jours/projet.</t>
        </r>
      </text>
    </comment>
    <comment ref="E15" authorId="0">
      <text>
        <r>
          <rPr>
            <b/>
            <sz val="8"/>
            <color indexed="8"/>
            <rFont val="Tahoma"/>
            <family val="2"/>
          </rPr>
          <t xml:space="preserve">Ces valeurs sont exprimées en jours/projet
</t>
        </r>
      </text>
    </comment>
    <comment ref="F16" authorId="0">
      <text>
        <r>
          <rPr>
            <b/>
            <sz val="8"/>
            <color indexed="8"/>
            <rFont val="Tahoma"/>
            <family val="2"/>
          </rPr>
          <t xml:space="preserve">Petit projet
</t>
        </r>
      </text>
    </comment>
    <comment ref="H16" authorId="0">
      <text>
        <r>
          <rPr>
            <b/>
            <sz val="8"/>
            <color indexed="8"/>
            <rFont val="Tahoma"/>
            <family val="2"/>
          </rPr>
          <t>Petit projet.</t>
        </r>
      </text>
    </comment>
    <comment ref="F17" authorId="0">
      <text>
        <r>
          <rPr>
            <b/>
            <sz val="8"/>
            <color indexed="8"/>
            <rFont val="Tahoma"/>
            <family val="2"/>
          </rPr>
          <t xml:space="preserve">Projet moyen
</t>
        </r>
      </text>
    </comment>
    <comment ref="H17" authorId="0">
      <text>
        <r>
          <rPr>
            <b/>
            <sz val="8"/>
            <color indexed="8"/>
            <rFont val="Tahoma"/>
            <family val="2"/>
          </rPr>
          <t>Projet moyen.</t>
        </r>
      </text>
    </comment>
    <comment ref="F18" authorId="0">
      <text>
        <r>
          <rPr>
            <b/>
            <sz val="8"/>
            <color indexed="8"/>
            <rFont val="Tahoma"/>
            <family val="2"/>
          </rPr>
          <t>Projet complexe</t>
        </r>
      </text>
    </comment>
    <comment ref="H18" authorId="0">
      <text>
        <r>
          <rPr>
            <b/>
            <sz val="8"/>
            <color indexed="8"/>
            <rFont val="Tahoma"/>
            <family val="2"/>
          </rPr>
          <t>Projet complexe.</t>
        </r>
      </text>
    </comment>
    <comment ref="H21" authorId="0">
      <text>
        <r>
          <rPr>
            <b/>
            <sz val="8"/>
            <color indexed="8"/>
            <rFont val="Tahoma"/>
            <family val="2"/>
          </rPr>
          <t>Petit projet</t>
        </r>
      </text>
    </comment>
    <comment ref="H22" authorId="0">
      <text>
        <r>
          <rPr>
            <b/>
            <sz val="8"/>
            <color indexed="8"/>
            <rFont val="Tahoma"/>
            <family val="2"/>
          </rPr>
          <t>Projet moyen</t>
        </r>
      </text>
    </comment>
    <comment ref="H23" authorId="0">
      <text>
        <r>
          <rPr>
            <b/>
            <sz val="8"/>
            <color indexed="8"/>
            <rFont val="Tahoma"/>
            <family val="2"/>
          </rPr>
          <t>Projet complexe.</t>
        </r>
      </text>
    </comment>
    <comment ref="E24" authorId="0">
      <text>
        <r>
          <rPr>
            <b/>
            <sz val="8"/>
            <color indexed="8"/>
            <rFont val="Tahoma"/>
            <family val="2"/>
          </rPr>
          <t>Petit projet</t>
        </r>
      </text>
    </comment>
    <comment ref="H24" authorId="0">
      <text>
        <r>
          <rPr>
            <b/>
            <sz val="8"/>
            <color indexed="8"/>
            <rFont val="Tahoma"/>
            <family val="2"/>
          </rPr>
          <t>Projet petit.</t>
        </r>
      </text>
    </comment>
    <comment ref="E25" authorId="0">
      <text>
        <r>
          <rPr>
            <b/>
            <sz val="8"/>
            <color indexed="8"/>
            <rFont val="Tahoma"/>
            <family val="2"/>
          </rPr>
          <t>Projet moyen.</t>
        </r>
      </text>
    </comment>
    <comment ref="H25" authorId="0">
      <text>
        <r>
          <rPr>
            <b/>
            <sz val="8"/>
            <color indexed="8"/>
            <rFont val="Tahoma"/>
            <family val="2"/>
          </rPr>
          <t>Projet moyen.</t>
        </r>
      </text>
    </comment>
    <comment ref="E26" authorId="0">
      <text>
        <r>
          <rPr>
            <b/>
            <sz val="8"/>
            <color indexed="8"/>
            <rFont val="Tahoma"/>
            <family val="2"/>
          </rPr>
          <t>Projet complexe</t>
        </r>
      </text>
    </comment>
    <comment ref="H26" authorId="0">
      <text>
        <r>
          <rPr>
            <b/>
            <sz val="8"/>
            <color indexed="8"/>
            <rFont val="Tahoma"/>
            <family val="2"/>
          </rPr>
          <t>Projet complexe.</t>
        </r>
      </text>
    </comment>
    <comment ref="H28" authorId="0">
      <text>
        <r>
          <rPr>
            <b/>
            <sz val="8"/>
            <color indexed="8"/>
            <rFont val="Tahoma"/>
            <family val="2"/>
          </rPr>
          <t>Cette valeur doit être équlibrée avec 59 et 66 (gains en dev/tests unitaires)</t>
        </r>
      </text>
    </comment>
    <comment ref="H29" authorId="0">
      <text>
        <r>
          <rPr>
            <b/>
            <sz val="8"/>
            <color indexed="8"/>
            <rFont val="Tahoma"/>
            <family val="2"/>
          </rPr>
          <t>Jusqu'à un certain niveau de qualité. Eventuellement pas de surcoût.</t>
        </r>
      </text>
    </comment>
    <comment ref="H30" authorId="0">
      <text>
        <r>
          <rPr>
            <b/>
            <sz val="8"/>
            <color indexed="8"/>
            <rFont val="Tahoma"/>
            <family val="2"/>
          </rPr>
          <t>Liées à blocage pour non-respect d'exigences qualimétriques</t>
        </r>
      </text>
    </comment>
    <comment ref="H32" authorId="0">
      <text>
        <r>
          <rPr>
            <b/>
            <sz val="8"/>
            <color indexed="8"/>
            <rFont val="Tahoma"/>
            <family val="2"/>
          </rPr>
          <t>A priori hors cellule Qualimétrie</t>
        </r>
      </text>
    </comment>
    <comment ref="H41" authorId="0">
      <text>
        <r>
          <rPr>
            <b/>
            <sz val="8"/>
            <color indexed="8"/>
            <rFont val="Tahoma"/>
            <family val="2"/>
          </rPr>
          <t>Par ex 1% correspond à 20% d'échec en moins sur 5% d'échec total projet</t>
        </r>
      </text>
    </comment>
    <comment ref="H42" authorId="0">
      <text>
        <r>
          <rPr>
            <b/>
            <sz val="9"/>
            <color indexed="8"/>
            <rFont val="Tahoma"/>
            <family val="2"/>
          </rPr>
          <t xml:space="preserve">Par ex rabais de 5% obtenu sur 20% des contrats
</t>
        </r>
      </text>
    </comment>
    <comment ref="H43" authorId="0">
      <text>
        <r>
          <rPr>
            <b/>
            <sz val="8"/>
            <color indexed="8"/>
            <rFont val="Tahoma"/>
            <family val="2"/>
          </rPr>
          <t>ex 20% d'avenant en moins sur 20 % d'avenant moyen de 25 % du montant fournisseur moyen</t>
        </r>
      </text>
    </comment>
    <comment ref="H48" authorId="0">
      <text>
        <r>
          <rPr>
            <b/>
            <sz val="8"/>
            <color indexed="8"/>
            <rFont val="Tahoma"/>
            <family val="2"/>
          </rPr>
          <t xml:space="preserve">Par exemple l'arrêt anticipé évite 10% de coûts projet sur 5% de projets à arréter </t>
        </r>
      </text>
    </comment>
    <comment ref="H49" authorId="0">
      <text>
        <r>
          <rPr>
            <b/>
            <sz val="8"/>
            <color indexed="8"/>
            <rFont val="Tahoma"/>
            <family val="2"/>
          </rPr>
          <t xml:space="preserve">Par exemple Gain de 50% productivité sur 20% coût projet sur 20% de projets à restructurer </t>
        </r>
      </text>
    </comment>
    <comment ref="H57" authorId="0">
      <text>
        <r>
          <rPr>
            <b/>
            <sz val="8"/>
            <color indexed="8"/>
            <rFont val="Tahoma"/>
            <family val="2"/>
          </rPr>
          <t>A priori pas dans le périmètre</t>
        </r>
      </text>
    </comment>
    <comment ref="H59" authorId="0">
      <text>
        <r>
          <rPr>
            <b/>
            <sz val="8"/>
            <color indexed="8"/>
            <rFont val="Tahoma"/>
            <family val="2"/>
          </rPr>
          <t>+ de productivité</t>
        </r>
      </text>
    </comment>
    <comment ref="A66" authorId="0">
      <text>
        <r>
          <rPr>
            <b/>
            <sz val="8"/>
            <color indexed="8"/>
            <rFont val="Tahoma"/>
            <family val="2"/>
          </rPr>
          <t>On considère que ces gains ne se font que la première année.</t>
        </r>
      </text>
    </comment>
    <comment ref="H70" authorId="0">
      <text>
        <r>
          <rPr>
            <b/>
            <sz val="8"/>
            <color indexed="8"/>
            <rFont val="Tahoma"/>
            <family val="2"/>
          </rPr>
          <t>Hypothèse hors périmètre, et difficile à estimer.</t>
        </r>
      </text>
    </comment>
    <comment ref="H72" authorId="0">
      <text>
        <r>
          <rPr>
            <b/>
            <sz val="8"/>
            <color indexed="8"/>
            <rFont val="Tahoma"/>
            <family val="2"/>
          </rPr>
          <t>Par ex 20% de réutilisation supplémentaire sur charge dev mutualisable de 10% charge dev totale</t>
        </r>
      </text>
    </comment>
    <comment ref="H73" authorId="0">
      <text>
        <r>
          <rPr>
            <b/>
            <sz val="8"/>
            <color indexed="8"/>
            <rFont val="Tahoma"/>
            <family val="2"/>
          </rPr>
          <t>Par ex 10% de gain sur charge dev mutualisable de 10% charge dev totale</t>
        </r>
      </text>
    </comment>
    <comment ref="A74" authorId="0">
      <text>
        <r>
          <rPr>
            <b/>
            <sz val="8"/>
            <color indexed="8"/>
            <rFont val="Tahoma"/>
            <family val="2"/>
          </rPr>
          <t>On considère que ces gains sont dégréssifs sur 5 ans.</t>
        </r>
      </text>
    </comment>
    <comment ref="H79" authorId="0">
      <text>
        <r>
          <rPr>
            <b/>
            <sz val="8"/>
            <color indexed="8"/>
            <rFont val="Tahoma"/>
            <family val="2"/>
          </rPr>
          <t>Certainement majeur mais difficile à quantifier</t>
        </r>
      </text>
    </comment>
    <comment ref="H80" authorId="0">
      <text>
        <r>
          <rPr>
            <b/>
            <sz val="8"/>
            <color indexed="8"/>
            <rFont val="Tahoma"/>
            <family val="2"/>
          </rPr>
          <t>Certainement majeur mais difficile à quantifier</t>
        </r>
      </text>
    </comment>
    <comment ref="H82" authorId="0">
      <text>
        <r>
          <rPr>
            <b/>
            <sz val="8"/>
            <color indexed="8"/>
            <rFont val="Tahoma"/>
            <family val="2"/>
          </rPr>
          <t>Coûts serveurs+ système+exploitant</t>
        </r>
      </text>
    </comment>
  </commentList>
</comments>
</file>

<file path=xl/comments9.xml><?xml version="1.0" encoding="utf-8"?>
<comments xmlns="http://schemas.openxmlformats.org/spreadsheetml/2006/main">
  <authors>
    <author/>
  </authors>
  <commentList>
    <comment ref="E37" authorId="0">
      <text>
        <r>
          <rPr>
            <b/>
            <sz val="8"/>
            <color indexed="8"/>
            <rFont val="Tahoma"/>
            <family val="2"/>
          </rPr>
          <t>En K€</t>
        </r>
      </text>
    </comment>
    <comment ref="F37" authorId="0">
      <text>
        <r>
          <rPr>
            <b/>
            <sz val="8"/>
            <color indexed="8"/>
            <rFont val="Tahoma"/>
            <family val="2"/>
          </rPr>
          <t>En K€</t>
        </r>
      </text>
    </comment>
    <comment ref="G37" authorId="0">
      <text>
        <r>
          <rPr>
            <b/>
            <sz val="8"/>
            <color indexed="8"/>
            <rFont val="Tahoma"/>
            <family val="2"/>
          </rPr>
          <t xml:space="preserve">En K€
</t>
        </r>
      </text>
    </comment>
    <comment ref="H37" authorId="0">
      <text>
        <r>
          <rPr>
            <b/>
            <sz val="8"/>
            <color indexed="8"/>
            <rFont val="Tahoma"/>
            <family val="2"/>
          </rPr>
          <t xml:space="preserve">En K€
</t>
        </r>
      </text>
    </comment>
    <comment ref="I37" authorId="0">
      <text>
        <r>
          <rPr>
            <b/>
            <sz val="8"/>
            <color indexed="8"/>
            <rFont val="Tahoma"/>
            <family val="2"/>
          </rPr>
          <t xml:space="preserve">En K€
</t>
        </r>
      </text>
    </comment>
    <comment ref="J37" authorId="0">
      <text>
        <r>
          <rPr>
            <b/>
            <sz val="8"/>
            <color indexed="8"/>
            <rFont val="Tahoma"/>
            <family val="2"/>
          </rPr>
          <t xml:space="preserve">En K€
</t>
        </r>
      </text>
    </comment>
  </commentList>
</comments>
</file>

<file path=xl/sharedStrings.xml><?xml version="1.0" encoding="utf-8"?>
<sst xmlns="http://schemas.openxmlformats.org/spreadsheetml/2006/main" count="1306" uniqueCount="316">
  <si>
    <t>MODE D'EMPLOI</t>
  </si>
  <si>
    <t>Cette feuille de calcul est la version 0 d'une feuille de calcul visant à harmoniser le calcul du ROI de la qualimétrie entre grands comptes dyu club Qualimetrie. Suite à utilisation de cette v0 par quelques sociétés</t>
  </si>
  <si>
    <t xml:space="preserve"> "pilote", une v1 sera diffusée aux membres du club qualimetrie. Dans cette phase "pilote", n'hésitez pas à fournir vos remarques/questions/propositions de modifications sur la feuille à contact@clubqualimetrie.fr</t>
  </si>
  <si>
    <t>A) Comment remplir ?</t>
  </si>
  <si>
    <t xml:space="preserve">L'entreprise peut choisir de segmenter son activité informatique en plusieurs domaines, homogènes en terme de calcul du ROI, et différenciables comme centres de coûts/profits.  </t>
  </si>
  <si>
    <t xml:space="preserve">En première approche, nous préconisons peu de domaines, par exemple 4 domaines : technos "legacy" maintenues en interne, en externe et "nouvelles" technos en interne, externe. Ensuite, cette segmentation pourra être enrichie  </t>
  </si>
  <si>
    <t>en différenciant les projets et la maintenance ou en segmentant davantage les technologies (SAP, L4G, PHP...), voire en segmentant selon le fonctionnel. La version actuelle de la feuille de calcul prévoit jusque 6 domaines, n'hésitez pas à nous contacter en cas de besoin de feuilles supplémentaires.</t>
  </si>
  <si>
    <t>Les coûts fixes</t>
  </si>
  <si>
    <t xml:space="preserve">Les paramètres surlignés </t>
  </si>
  <si>
    <t>de cette manière</t>
  </si>
  <si>
    <t>sont pré-enregistrés, mais ils peuvent être modifés par l'entreprise. Ils dépendent du domaine et pourraient être (idéalement) identiques d'une entreprise à l'autre</t>
  </si>
  <si>
    <t>doivent être entrés par l'entreprise.</t>
  </si>
  <si>
    <t>Les données affichées</t>
  </si>
  <si>
    <t>sont calculées et ne devraient pas être saisies</t>
  </si>
  <si>
    <t>Des bulles d'aides sont présentes un peu partout pour vous guider, sur les cases dont le bord haut-droit est en rouge !</t>
  </si>
  <si>
    <t>L'entreprise doit tout d'abord préciser les montants de ses coûts fixes (sur la feuille Etude de cas Coûts fixes).</t>
  </si>
  <si>
    <t>Les coûts variables</t>
  </si>
  <si>
    <t xml:space="preserve">L'entreprise doit par la suite préciser ses coûts variables (Sur chaque feuille de domaine). </t>
  </si>
  <si>
    <t xml:space="preserve">Sur chaque feuille de coûts variables ainsi que sur la feuille de synthèse, certaines valeurs varient  en </t>
  </si>
  <si>
    <t xml:space="preserve">fonction de l'emploi ou non de sous-traitants.: </t>
  </si>
  <si>
    <t>Lorsqu'il y a sous-traitance, entrer "1" dans la case prévue (J10 dans chaque domaine), lorsqu'il n'y a pas sous-traitance, entrer "0"</t>
  </si>
  <si>
    <t>Ces valeurs influeront sur le coût du mois-homme. Ci-dessous, un tableau récapitulatif:</t>
  </si>
  <si>
    <t>Coût d'un MH devt Interne (incluant régie evt) (kE)</t>
  </si>
  <si>
    <t>Nb jours/mois</t>
  </si>
  <si>
    <t>Coût d'un MH Externe dev (kE)</t>
  </si>
  <si>
    <t>Coût d'un MH Externe méthode qualimetrie (kE)</t>
  </si>
  <si>
    <t>Coût d'un MH Externe contrôle qualimetrie (kE)</t>
  </si>
  <si>
    <t>Pour certains gains, on considère que la montée en puissance des gains est progressive  (liée notamment à la montée en compétence des équipe et l'adoption des bonnes pratiques qualimétriques)</t>
  </si>
  <si>
    <t>Pour d'autres (ceux en maintenance récurrents sur la durée de vie de l'application), ils sont dégressifs mais cumulatifs</t>
  </si>
  <si>
    <t>Gains liés à un meilleur diagnostic</t>
  </si>
  <si>
    <t>Année 1</t>
  </si>
  <si>
    <t>Année 2</t>
  </si>
  <si>
    <t>Annee 3 et +</t>
  </si>
  <si>
    <t>Meilleur pilotage du projet</t>
  </si>
  <si>
    <t>Meilleure communication</t>
  </si>
  <si>
    <t>Meilleure appréciation des risques</t>
  </si>
  <si>
    <t>Augmentation des compétences</t>
  </si>
  <si>
    <t>Informations techniques pour équipe développement</t>
  </si>
  <si>
    <t>Gains liés à une meilleure qualité</t>
  </si>
  <si>
    <t>Année 3</t>
  </si>
  <si>
    <t>Année 4</t>
  </si>
  <si>
    <t>Année 5</t>
  </si>
  <si>
    <t>Gains pendant le projet/l'opération de maintenance</t>
  </si>
  <si>
    <t>Gains sur autres développement en réutilisation éventuelle</t>
  </si>
  <si>
    <t>Gains en maintenance MOE sur la durée de vie appli</t>
  </si>
  <si>
    <t>Gains métiers en prod</t>
  </si>
  <si>
    <t>Gains exploitation en prod</t>
  </si>
  <si>
    <t>Autres gains</t>
  </si>
  <si>
    <t>B) Présentation des feuilles</t>
  </si>
  <si>
    <t>1) La feuille des coûts fixes.</t>
  </si>
  <si>
    <t>Ce sont les coûts initiaux, nécéssaires pour lancer le projet, ainsi que les coûts récurrents, qui devront être supportés chaque année.</t>
  </si>
  <si>
    <t>Ils peuvent être internes à l'entreprise, par exemple les coût nécéssaires à l'adaptation des infrastructures et de l'outillage, ou à la formation</t>
  </si>
  <si>
    <t>du personnel. Ils peuvent aussi être externes, par exemple le consulting ou l'expertise qualimétrie. (Unité: MH et K€)</t>
  </si>
  <si>
    <t>- Certaines valeurs ne sont exprimées qu'en K€, cela signifie que l'entreprise a proposé un forfait, mais n'a pas précisé combien de temps.</t>
  </si>
  <si>
    <t>2) Les feuilles des coûts variables.</t>
  </si>
  <si>
    <t>Présentent les coûts relatifs à la qualimétrie, ainsi que tous les gains.</t>
  </si>
  <si>
    <t>Note: jusqu'à la ligne 36, dans les colonnes "ex côté…" les valeurs sont des jours.</t>
  </si>
  <si>
    <t xml:space="preserve">3) La feuille d'estimation annuelle. </t>
  </si>
  <si>
    <t>C'est une présentation simplifiée exposant pour une année le total des coûts et des gains, dans chaque domaine.</t>
  </si>
  <si>
    <t xml:space="preserve">Les coûts concernent d'une part la cellule qualimétrique, et d'autre part le projet, tandis que les gains ne concernent que </t>
  </si>
  <si>
    <t>le projet. Les valeurs sont présentées en K€</t>
  </si>
  <si>
    <t>4) La feuille de synthèse.</t>
  </si>
  <si>
    <t xml:space="preserve">La feuille de synthèse présente l'évolution sur cinq ans des coûts et des gains, du côté de la cellule qualimétrique et du côté du projet. </t>
  </si>
  <si>
    <t>Les valeurs sont exprimées en K€. On prend ici plusieurs hypothèses:</t>
  </si>
  <si>
    <t>- Le "Coûts maintien et évolution démarche" n'entre en jeu que la seconde année, et est constant.</t>
  </si>
  <si>
    <t>- Les autres coûts récurents, et les coûts de mise en œuvre sur développement sont constants.</t>
  </si>
  <si>
    <t>Il est toutefois possible que, dans les faits, ces coûts connaissent une diminution.</t>
  </si>
  <si>
    <t>À noter que le ROI total est cumulatif (ex: l'année 5 comprend aussi la somme des quatre années précédentes)</t>
  </si>
  <si>
    <t>Etude de cas Estimation ROI Qualimétrie. Coûts fixes</t>
  </si>
  <si>
    <t>Coût initial du projet Qualimétrie (infrastructure, démarche)</t>
  </si>
  <si>
    <t xml:space="preserve">Interne </t>
  </si>
  <si>
    <t>Externe</t>
  </si>
  <si>
    <t>Commentaire</t>
  </si>
  <si>
    <t>mh CQL</t>
  </si>
  <si>
    <t>Keuros</t>
  </si>
  <si>
    <t>mh</t>
  </si>
  <si>
    <t>keuros</t>
  </si>
  <si>
    <t>Coûts Etude/mise en oeuvre initiale (Cellule Qualite Logiciel)</t>
  </si>
  <si>
    <t>Etude démarche/process/choix outillage</t>
  </si>
  <si>
    <t>Pris en charge en interne (et/ou par une sté spécialisée-facultatif)</t>
  </si>
  <si>
    <t>Mise en place orga, processus, formation (hors outillage)</t>
  </si>
  <si>
    <t>Coûts projet mise en place outillage</t>
  </si>
  <si>
    <t>Consulting/Pilotage/expertise qualimétrie (AMO)</t>
  </si>
  <si>
    <t>Intégration et paramétrage (Intégrateur)</t>
  </si>
  <si>
    <t>Pris en charge par  l'éditeur (ou un intégrateur spécialisé -facultatif)</t>
  </si>
  <si>
    <t>Codage règles spécifiques + adaptation (Editeur)</t>
  </si>
  <si>
    <t>Coût outillage/licence (Editeur)</t>
  </si>
  <si>
    <t>Coût infrastructure initial (matériel+ exploit)</t>
  </si>
  <si>
    <t>Coûts récurrents (/an)</t>
  </si>
  <si>
    <t>Coûts maintien et évolution démarche</t>
  </si>
  <si>
    <t>Pilotage/ Coûts fixes CQL</t>
  </si>
  <si>
    <t>Evolution de la démarche</t>
  </si>
  <si>
    <t>A partir de la deuxième année</t>
  </si>
  <si>
    <t>Coûts outillage</t>
  </si>
  <si>
    <t>Paramétrage/évolution démarche</t>
  </si>
  <si>
    <t>Maintenance outillage/licence</t>
  </si>
  <si>
    <t>Coûts infrastructure récurrents + exploitation système</t>
  </si>
  <si>
    <t>Administration de la solution (hors support)</t>
  </si>
  <si>
    <t>Exemple de domaine</t>
  </si>
  <si>
    <t>Phase</t>
  </si>
  <si>
    <t>Charge (%)</t>
  </si>
  <si>
    <t>Charge (MH)</t>
  </si>
  <si>
    <t>dont forfait.</t>
  </si>
  <si>
    <t xml:space="preserve">Avec une charge MOE de </t>
  </si>
  <si>
    <t>Mois homme</t>
  </si>
  <si>
    <t>Tps montée compétences nx arrivants</t>
  </si>
  <si>
    <t>Pilotage</t>
  </si>
  <si>
    <t>Répartie en</t>
  </si>
  <si>
    <t>homme</t>
  </si>
  <si>
    <t>Turn over</t>
  </si>
  <si>
    <t>%</t>
  </si>
  <si>
    <t>Etude Amont</t>
  </si>
  <si>
    <t xml:space="preserve">Répartie en </t>
  </si>
  <si>
    <t>Projets/applis</t>
  </si>
  <si>
    <t>coûts maintenance corrective ultérieurs</t>
  </si>
  <si>
    <t>Analyse détaillée</t>
  </si>
  <si>
    <t>dont</t>
  </si>
  <si>
    <t>Petit</t>
  </si>
  <si>
    <t>coûts maintenance évolutive ultérieurs</t>
  </si>
  <si>
    <t>(De 0 à 30)</t>
  </si>
  <si>
    <t>Développements - tests unitaires</t>
  </si>
  <si>
    <t>Moyen</t>
  </si>
  <si>
    <t>coûts maintenance adaptative ultérieurs</t>
  </si>
  <si>
    <t>Recette intégration projet</t>
  </si>
  <si>
    <t>externe</t>
  </si>
  <si>
    <t>Complexe</t>
  </si>
  <si>
    <t>Coûts exploit</t>
  </si>
  <si>
    <t>Support externe</t>
  </si>
  <si>
    <t>Nb d'audits/projets</t>
  </si>
  <si>
    <t>/an</t>
  </si>
  <si>
    <t>Recette intégration/technique</t>
  </si>
  <si>
    <t>s/s traitance contrôle qualimétrie</t>
  </si>
  <si>
    <t>Oui = 1  Non = 0</t>
  </si>
  <si>
    <t>Recette fonctionnelle + Conduite du Chgt</t>
  </si>
  <si>
    <t>interne</t>
  </si>
  <si>
    <t>ss traitance dev</t>
  </si>
  <si>
    <t>Total Projet</t>
  </si>
  <si>
    <t>Coûts mise en œuvre sur  developpements</t>
  </si>
  <si>
    <t>ex côté CQ</t>
  </si>
  <si>
    <t>MH</t>
  </si>
  <si>
    <t>K€</t>
  </si>
  <si>
    <t>ex côté projet</t>
  </si>
  <si>
    <t>k€</t>
  </si>
  <si>
    <t>Unité d'œuvre</t>
  </si>
  <si>
    <t>Coûts de promotion Qualimétrie (avant)</t>
  </si>
  <si>
    <t>Coûts promotion offre service</t>
  </si>
  <si>
    <t xml:space="preserve">Nb j/projet utilisateur </t>
  </si>
  <si>
    <t>Nécessité démarche "commerciale" amont</t>
  </si>
  <si>
    <t>Coûts formation à la qualimétrie + sensibilisation bonnes pratiques</t>
  </si>
  <si>
    <t>Coûts formalisation exigences qualimétriques génériques et intégration solution</t>
  </si>
  <si>
    <t>Coûts de mise en œuvre qualimétrie sur projet (pendant)</t>
  </si>
  <si>
    <t>Coûts audits/contrôles</t>
  </si>
  <si>
    <t>Nb j/analyse</t>
  </si>
  <si>
    <t>Coûts support au projet sur les résultats de la qualimétrie</t>
  </si>
  <si>
    <t>A séparer du support méthodes/outils requis par le projet</t>
  </si>
  <si>
    <t xml:space="preserve">Coûts de prise en compte qualimétrie sur projet </t>
  </si>
  <si>
    <t>Surcoût de developpement liés aux tests unitaires</t>
  </si>
  <si>
    <t>% de Charge dev (0 à 30%)</t>
  </si>
  <si>
    <t>Surcoût de developpement liée aux autres précos</t>
  </si>
  <si>
    <t>-</t>
  </si>
  <si>
    <t>% de Charge dev</t>
  </si>
  <si>
    <t>Coûts relivraisons spécifiques</t>
  </si>
  <si>
    <t>Coûts support méthode/outils supplémentaire</t>
  </si>
  <si>
    <t>% charge support (De 0 à 5%)</t>
  </si>
  <si>
    <t>Forfaitisé ?</t>
  </si>
  <si>
    <t>Coûts support à remédiation</t>
  </si>
  <si>
    <t>hors contour ?</t>
  </si>
  <si>
    <t>Autres coûts</t>
  </si>
  <si>
    <t>Gains Liés à un meilleur diagnostic</t>
  </si>
  <si>
    <t>Meilleur pilotage  (indépendamment sous-traitance)</t>
  </si>
  <si>
    <t>% charge pilotage</t>
  </si>
  <si>
    <t>Aide à la sélection des fournisseurs (amélioration productivité)</t>
  </si>
  <si>
    <t>% charge  fournisseur</t>
  </si>
  <si>
    <t>Si pas de sous-traitance, NA</t>
  </si>
  <si>
    <t>Aide à la sélection des fournisseurs (réduction risque)</t>
  </si>
  <si>
    <t>%charge fournisseur</t>
  </si>
  <si>
    <t>Aide à la négociation des fournisseurs</t>
  </si>
  <si>
    <t>% charge fournisseur (De 0 à 2%)</t>
  </si>
  <si>
    <t>Moins de risques d'avenants fournisseur</t>
  </si>
  <si>
    <t>Avec la hierarchie</t>
  </si>
  <si>
    <t>% charge pilotage/reporting (De 0 à 2%)</t>
  </si>
  <si>
    <t>Au sein du projet avec augmentation de la motivation (ssi dev interne)</t>
  </si>
  <si>
    <t>% charge dev</t>
  </si>
  <si>
    <t>Permettre des décisions plus tôt (arrêt)</t>
  </si>
  <si>
    <t>% de charge totale</t>
  </si>
  <si>
    <t>Permettre des décisions plus tôt (réorganisation)</t>
  </si>
  <si>
    <t>Augmentation pertinence dev (productivite phase dev)</t>
  </si>
  <si>
    <t>% de Charge dev (De 0 à 5%)</t>
  </si>
  <si>
    <t>Eventuellement valorisé au niveau des moindres avenant fournisseur</t>
  </si>
  <si>
    <t>Réduction du coût unitaire du turn over</t>
  </si>
  <si>
    <t>réduction période improductivité sur nouveaux entrants (0-5%)</t>
  </si>
  <si>
    <t>Augmentation de motivation (productivité)</t>
  </si>
  <si>
    <t>% de Charge dev (De 0 à 2%)</t>
  </si>
  <si>
    <t>Augmentation motivation (Baisse du turn over)</t>
  </si>
  <si>
    <t>% baisse du Taux de turn over (De 0 à 2%)</t>
  </si>
  <si>
    <t>Indications des endroits spécifiques à améliorer</t>
  </si>
  <si>
    <t>Charge dev sous contrôle</t>
  </si>
  <si>
    <t>Outils de productivité spécifiques (analyse impacts)</t>
  </si>
  <si>
    <t>Hors contour</t>
  </si>
  <si>
    <t>Moins besoin de support</t>
  </si>
  <si>
    <t>Charge support induite sous contrôle (mh) (De 0 à 5%)</t>
  </si>
  <si>
    <t>Gain en dev/tests unitaires</t>
  </si>
  <si>
    <t>% charge dev (De 0 à 5%)</t>
  </si>
  <si>
    <t>Gain en intégration</t>
  </si>
  <si>
    <t>% charge integration tecnique (de 0 à 5%)</t>
  </si>
  <si>
    <t xml:space="preserve">Gains Liés à une meilleure qualité (tous dev internalisés ou forfaitisés) </t>
  </si>
  <si>
    <t>Gains en dev/tests unitaires</t>
  </si>
  <si>
    <t>% charge dev (De 0 à 20%)</t>
  </si>
  <si>
    <t>Gains en recette intégration</t>
  </si>
  <si>
    <t>% charge intégration</t>
  </si>
  <si>
    <t>Gain en charge MOE correction recette fonctionnelles</t>
  </si>
  <si>
    <t>% charge MOE recette fonctionnelle</t>
  </si>
  <si>
    <t>Gain en charge AMO recette fonctionnelle</t>
  </si>
  <si>
    <t>Non chiffré ?</t>
  </si>
  <si>
    <t>% charge AMO recette fonctionnelle</t>
  </si>
  <si>
    <t>Gains sur autres développements en réutilisation éventuelle</t>
  </si>
  <si>
    <t>Gain en fréquence de réutilisation</t>
  </si>
  <si>
    <t>charge dev (De 0 à 2%)</t>
  </si>
  <si>
    <t xml:space="preserve">Gain lors de la réutilisation </t>
  </si>
  <si>
    <t>charge dev  (De 0 à 2%)</t>
  </si>
  <si>
    <t>Diminution coûts maintenance corrective</t>
  </si>
  <si>
    <t>coûts maintenance corrective ultérieurs (De 5 à 10%)</t>
  </si>
  <si>
    <t>Diminution coûts maintenance évolutive</t>
  </si>
  <si>
    <t>Diminution coûts maintenance adaptative</t>
  </si>
  <si>
    <t>coûts maintenance adaptative ultérieurs (De 5 à 10%)</t>
  </si>
  <si>
    <t>Gain agilité liée à l'évolutivité améliorée (+ business)</t>
  </si>
  <si>
    <t>Gain utilisateur en qualité service (perf, tenue en charge)</t>
  </si>
  <si>
    <t>Gain exploitation Economies pour garantir QS</t>
  </si>
  <si>
    <t xml:space="preserve"> </t>
  </si>
  <si>
    <t>Cobol/Legacy devt en interne</t>
  </si>
  <si>
    <t>Temps d'adaptation</t>
  </si>
  <si>
    <t>Support Externe</t>
  </si>
  <si>
    <t>% charge support</t>
  </si>
  <si>
    <t>Meilleur pilotage  (hors sous-traitance)</t>
  </si>
  <si>
    <t>% montant fournisseur</t>
  </si>
  <si>
    <t>Moins de risques d'avenants fourniseur</t>
  </si>
  <si>
    <t>% charge pilotage/reporting</t>
  </si>
  <si>
    <t>Au sein du projet avec augmentation de la motivation</t>
  </si>
  <si>
    <t>réduction période improductivité sur nouveaux entrants</t>
  </si>
  <si>
    <t>% baisse du Taux de turn over</t>
  </si>
  <si>
    <t>Charge support induite sous contrôle (mh)</t>
  </si>
  <si>
    <t>Gain en tests unitaires</t>
  </si>
  <si>
    <t>% charge integration</t>
  </si>
  <si>
    <t xml:space="preserve">charge dev </t>
  </si>
  <si>
    <t>Estimation Annuelle</t>
  </si>
  <si>
    <t>COÛTS</t>
  </si>
  <si>
    <t>Cellule qualimétrique</t>
  </si>
  <si>
    <t>Total</t>
  </si>
  <si>
    <t>Dom1</t>
  </si>
  <si>
    <t>Dom 2</t>
  </si>
  <si>
    <t>Dom3</t>
  </si>
  <si>
    <t>Dom4</t>
  </si>
  <si>
    <t>Dom5</t>
  </si>
  <si>
    <t>Dom6</t>
  </si>
  <si>
    <t>Coûts de promotion qualimétrie (avant)</t>
  </si>
  <si>
    <t>Coûts de mise en oeuvre qualimétrie sur projet (pendant)</t>
  </si>
  <si>
    <t>Coûts de prise en compte qualimétrie sur projet</t>
  </si>
  <si>
    <t>GAINS</t>
  </si>
  <si>
    <t>Synthèse</t>
  </si>
  <si>
    <t xml:space="preserve">                       Année 1</t>
  </si>
  <si>
    <t>CQ</t>
  </si>
  <si>
    <t>Projets</t>
  </si>
  <si>
    <t xml:space="preserve">             Année 2</t>
  </si>
  <si>
    <t xml:space="preserve">            Année 3</t>
  </si>
  <si>
    <t xml:space="preserve">                Année 4</t>
  </si>
  <si>
    <t xml:space="preserve">               Année 5</t>
  </si>
  <si>
    <t>Coûts de mise en oevre qualimétrie sur projet (pendant)</t>
  </si>
  <si>
    <t>GAINS meilleur diagnostic - Coûts</t>
  </si>
  <si>
    <t xml:space="preserve">ROI meilleur diagnostic </t>
  </si>
  <si>
    <t>Non chiffré</t>
  </si>
  <si>
    <t>ROI Total. (en K€)</t>
  </si>
  <si>
    <t xml:space="preserve"> COÜTS MAINTENANCE actualisés Dom1</t>
  </si>
  <si>
    <t>A</t>
  </si>
  <si>
    <t>B</t>
  </si>
  <si>
    <t>C</t>
  </si>
  <si>
    <t>GAINS MAINTENANCE theorique dom1</t>
  </si>
  <si>
    <t>GAINS en K/€ dom1</t>
  </si>
  <si>
    <t>Reduc COUTS MAINTENANCE dom2</t>
  </si>
  <si>
    <t>GAINS MAINTENANCE theorique dom2</t>
  </si>
  <si>
    <t>GAINS en K/€ dom2</t>
  </si>
  <si>
    <t>Reduc COÜTS MAINTENANCE Dom3</t>
  </si>
  <si>
    <t>GAINS MAINTENANCE theorique dom3</t>
  </si>
  <si>
    <t>GAINS en K/€ dom3</t>
  </si>
  <si>
    <t>Coûts exploitation en prod, dom1</t>
  </si>
  <si>
    <t>Gains exploitation en prod, dom1</t>
  </si>
  <si>
    <t>EN K/€</t>
  </si>
  <si>
    <t>Coûts exploitation en prod, dom2</t>
  </si>
  <si>
    <t>Gains exploitation en prod, dom2</t>
  </si>
  <si>
    <t xml:space="preserve"> COÜTS MAINTENANCE actualisés Dom4</t>
  </si>
  <si>
    <t>GAINS MAINTENANCE theorique dom4</t>
  </si>
  <si>
    <t>GAINS en K/€ dom4</t>
  </si>
  <si>
    <t>Reduc COUTS MAINTENANCE dom5</t>
  </si>
  <si>
    <t>GAINS MAINTENANCE theorique dom5</t>
  </si>
  <si>
    <t>GAINS en K/€ dom5</t>
  </si>
  <si>
    <t>Reduc COÜTS MAINTENANCE Dom6</t>
  </si>
  <si>
    <t>GAINS MAINTENANCE theorique dom6</t>
  </si>
  <si>
    <t>GAINS en K/€ dom6</t>
  </si>
  <si>
    <t>Coûts exploitation en prod, dom3</t>
  </si>
  <si>
    <t>Gains exploitation en prod, dom3</t>
  </si>
  <si>
    <t>Coûts exploitation en prod, dom4</t>
  </si>
  <si>
    <t>Gains exploitation en prod, dom4</t>
  </si>
  <si>
    <t>Coûts exploitation en prod, dom5</t>
  </si>
  <si>
    <t>Gains exploitation en prod, dom5</t>
  </si>
  <si>
    <t>Coûts exploitation en prod, dom6</t>
  </si>
  <si>
    <t>Gains exploitation en prod, dom6</t>
  </si>
  <si>
    <t>Gaîns meilleur qualité - Coûts variables</t>
  </si>
  <si>
    <t>Gains cumulés Qualité-coûts variables</t>
  </si>
  <si>
    <t>Pacbase NSDK</t>
  </si>
  <si>
    <t>Dev forfaitisé</t>
  </si>
  <si>
    <t>Déploiement progressif solution an 1</t>
  </si>
  <si>
    <t>Déploiement progressif solution an 2</t>
  </si>
  <si>
    <t>Déploiement progressif solution an 3+</t>
  </si>
  <si>
    <t>Déploiement progressif solution an 4</t>
  </si>
  <si>
    <t>Déploiement progressif solution an 5</t>
  </si>
  <si>
    <t>Coûts prise en compte (après)</t>
  </si>
  <si>
    <t>Ex : Archi cible interne (Java)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</si>
</sst>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0.0%"/>
    <numFmt numFmtId="166" formatCode="0.0"/>
  </numFmts>
  <fonts count="45">
    <font>
      <sz val="10"/>
      <name val="Arial"/>
      <family val="2"/>
    </font>
    <font>
      <b/>
      <sz val="10"/>
      <color indexed="12"/>
      <name val="Arial"/>
      <family val="2"/>
    </font>
    <font>
      <sz val="16"/>
      <color indexed="48"/>
      <name val="Comic Sans MS"/>
      <family val="4"/>
    </font>
    <font>
      <sz val="10"/>
      <color indexed="50"/>
      <name val="Arial"/>
      <family val="2"/>
    </font>
    <font>
      <b/>
      <i/>
      <sz val="10"/>
      <color indexed="12"/>
      <name val="Arial"/>
      <family val="2"/>
    </font>
    <font>
      <i/>
      <sz val="10"/>
      <name val="Arial"/>
      <family val="2"/>
    </font>
    <font>
      <i/>
      <u val="single"/>
      <sz val="10"/>
      <color indexed="50"/>
      <name val="Arial"/>
      <family val="2"/>
    </font>
    <font>
      <u val="single"/>
      <sz val="14"/>
      <color indexed="52"/>
      <name val="Comic Sans MS"/>
      <family val="4"/>
    </font>
    <font>
      <u val="single"/>
      <sz val="10"/>
      <color indexed="50"/>
      <name val="Arial"/>
      <family val="2"/>
    </font>
    <font>
      <u val="single"/>
      <sz val="10"/>
      <name val="Arial"/>
      <family val="2"/>
    </font>
    <font>
      <b/>
      <i/>
      <u val="single"/>
      <sz val="12"/>
      <color indexed="8"/>
      <name val="Arial"/>
      <family val="2"/>
    </font>
    <font>
      <sz val="10"/>
      <color indexed="8"/>
      <name val="Arial"/>
      <family val="2"/>
    </font>
    <font>
      <sz val="10"/>
      <color indexed="57"/>
      <name val="Arial"/>
      <family val="2"/>
    </font>
    <font>
      <b/>
      <sz val="10"/>
      <name val="Arial"/>
      <family val="2"/>
    </font>
    <font>
      <i/>
      <sz val="10"/>
      <color indexed="25"/>
      <name val="Arial"/>
      <family val="2"/>
    </font>
    <font>
      <b/>
      <u val="single"/>
      <sz val="10"/>
      <color indexed="12"/>
      <name val="Arial"/>
      <family val="2"/>
    </font>
    <font>
      <u val="single"/>
      <sz val="10"/>
      <color indexed="48"/>
      <name val="Arial"/>
      <family val="2"/>
    </font>
    <font>
      <sz val="10"/>
      <color indexed="48"/>
      <name val="Arial"/>
      <family val="2"/>
    </font>
    <font>
      <b/>
      <sz val="14"/>
      <color indexed="51"/>
      <name val="Arial"/>
      <family val="2"/>
    </font>
    <font>
      <sz val="10"/>
      <color indexed="51"/>
      <name val="Arial"/>
      <family val="2"/>
    </font>
    <font>
      <b/>
      <sz val="12"/>
      <name val="Arial"/>
      <family val="2"/>
    </font>
    <font>
      <b/>
      <sz val="11"/>
      <name val="Arial"/>
      <family val="2"/>
    </font>
    <font>
      <b/>
      <sz val="12"/>
      <color indexed="12"/>
      <name val="Arial"/>
      <family val="2"/>
    </font>
    <font>
      <b/>
      <sz val="8"/>
      <color indexed="8"/>
      <name val="Tahoma"/>
      <family val="2"/>
    </font>
    <font>
      <sz val="11"/>
      <name val="Arial"/>
      <family val="2"/>
    </font>
    <font>
      <sz val="12"/>
      <name val="Arial"/>
      <family val="2"/>
    </font>
    <font>
      <b/>
      <sz val="11"/>
      <color indexed="12"/>
      <name val="Arial"/>
      <family val="2"/>
    </font>
    <font>
      <sz val="8"/>
      <name val="Arial"/>
      <family val="2"/>
    </font>
    <font>
      <b/>
      <sz val="16"/>
      <name val="Arial"/>
      <family val="2"/>
    </font>
    <font>
      <sz val="16"/>
      <name val="Arial"/>
      <family val="2"/>
    </font>
    <font>
      <b/>
      <sz val="16"/>
      <color indexed="51"/>
      <name val="Arial"/>
      <family val="2"/>
    </font>
    <font>
      <sz val="16"/>
      <color indexed="51"/>
      <name val="Arial"/>
      <family val="2"/>
    </font>
    <font>
      <sz val="16"/>
      <color indexed="12"/>
      <name val="Arial"/>
      <family val="2"/>
    </font>
    <font>
      <sz val="10"/>
      <color indexed="12"/>
      <name val="Arial"/>
      <family val="2"/>
    </font>
    <font>
      <b/>
      <sz val="9"/>
      <color indexed="8"/>
      <name val="Tahoma"/>
      <family val="2"/>
    </font>
    <font>
      <b/>
      <sz val="16"/>
      <color indexed="12"/>
      <name val="Arial"/>
      <family val="2"/>
    </font>
    <font>
      <b/>
      <sz val="10"/>
      <color indexed="48"/>
      <name val="Arial"/>
      <family val="2"/>
    </font>
    <font>
      <b/>
      <u val="single"/>
      <sz val="14"/>
      <name val="Arial"/>
      <family val="2"/>
    </font>
    <font>
      <b/>
      <sz val="12"/>
      <color indexed="10"/>
      <name val="Arial"/>
      <family val="2"/>
    </font>
    <font>
      <sz val="14"/>
      <name val="Arial"/>
      <family val="2"/>
    </font>
    <font>
      <b/>
      <sz val="14"/>
      <name val="Arial"/>
      <family val="2"/>
    </font>
    <font>
      <b/>
      <sz val="12"/>
      <color indexed="8"/>
      <name val="Arial"/>
      <family val="2"/>
    </font>
    <font>
      <sz val="10.5"/>
      <color indexed="8"/>
      <name val="Arial"/>
      <family val="2"/>
    </font>
    <font>
      <b/>
      <sz val="10.5"/>
      <color indexed="8"/>
      <name val="Arial"/>
      <family val="2"/>
    </font>
    <font>
      <b/>
      <sz val="8"/>
      <name val="Arial"/>
      <family val="2"/>
    </font>
  </fonts>
  <fills count="17">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1"/>
        <bgColor indexed="64"/>
      </patternFill>
    </fill>
    <fill>
      <patternFill patternType="solid">
        <fgColor indexed="49"/>
        <bgColor indexed="64"/>
      </patternFill>
    </fill>
    <fill>
      <patternFill patternType="solid">
        <fgColor indexed="24"/>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s>
  <borders count="75">
    <border>
      <left/>
      <right/>
      <top/>
      <bottom/>
      <diagonal/>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color indexed="63"/>
      </right>
      <top>
        <color indexed="63"/>
      </top>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hair">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color indexed="63"/>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color indexed="63"/>
      </right>
      <top style="thin">
        <color indexed="8"/>
      </top>
      <bottom>
        <color indexed="63"/>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medium">
        <color indexed="8"/>
      </top>
      <bottom>
        <color indexed="63"/>
      </bottom>
    </border>
    <border>
      <left style="thin">
        <color indexed="8"/>
      </left>
      <right style="thin">
        <color indexed="8"/>
      </right>
      <top>
        <color indexed="63"/>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color indexed="63"/>
      </bottom>
    </border>
    <border>
      <left style="thin">
        <color indexed="8"/>
      </left>
      <right>
        <color indexed="63"/>
      </right>
      <top style="medium">
        <color indexed="8"/>
      </top>
      <bottom style="medium">
        <color indexed="8"/>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79">
    <xf numFmtId="0" fontId="0" fillId="0" borderId="0" xfId="0" applyAlignment="1">
      <alignment/>
    </xf>
    <xf numFmtId="0" fontId="1" fillId="2" borderId="0" xfId="0" applyFont="1" applyFill="1" applyAlignment="1">
      <alignment/>
    </xf>
    <xf numFmtId="0" fontId="0" fillId="2" borderId="0" xfId="0" applyFont="1" applyFill="1" applyAlignment="1">
      <alignment/>
    </xf>
    <xf numFmtId="0" fontId="2" fillId="2" borderId="1" xfId="0" applyFont="1" applyFill="1" applyBorder="1" applyAlignment="1">
      <alignment/>
    </xf>
    <xf numFmtId="0" fontId="3" fillId="2" borderId="2" xfId="0" applyFont="1" applyFill="1" applyBorder="1" applyAlignment="1">
      <alignment/>
    </xf>
    <xf numFmtId="0" fontId="4" fillId="2" borderId="0" xfId="0" applyFont="1" applyFill="1" applyAlignment="1">
      <alignment/>
    </xf>
    <xf numFmtId="0" fontId="5" fillId="2" borderId="0" xfId="0" applyFont="1" applyFill="1" applyAlignment="1">
      <alignment/>
    </xf>
    <xf numFmtId="0" fontId="6" fillId="2" borderId="0" xfId="0" applyFont="1" applyFill="1" applyAlignment="1">
      <alignment/>
    </xf>
    <xf numFmtId="0" fontId="7" fillId="2" borderId="0" xfId="0" applyFont="1" applyFill="1" applyAlignment="1">
      <alignment/>
    </xf>
    <xf numFmtId="0" fontId="8" fillId="2" borderId="0" xfId="0" applyFont="1" applyFill="1" applyAlignment="1">
      <alignment/>
    </xf>
    <xf numFmtId="0" fontId="9" fillId="2" borderId="0" xfId="0" applyFont="1" applyFill="1" applyAlignment="1">
      <alignment/>
    </xf>
    <xf numFmtId="0" fontId="10" fillId="2" borderId="0" xfId="0" applyFont="1" applyFill="1" applyAlignment="1">
      <alignment/>
    </xf>
    <xf numFmtId="0" fontId="11" fillId="2" borderId="0" xfId="0" applyFont="1" applyFill="1" applyAlignment="1">
      <alignment/>
    </xf>
    <xf numFmtId="0" fontId="12" fillId="2" borderId="0" xfId="0" applyFont="1" applyFill="1" applyAlignment="1">
      <alignment/>
    </xf>
    <xf numFmtId="0" fontId="0" fillId="3" borderId="0" xfId="0" applyFont="1" applyFill="1" applyAlignment="1">
      <alignment/>
    </xf>
    <xf numFmtId="0" fontId="0" fillId="4" borderId="0" xfId="0" applyFont="1" applyFill="1" applyAlignment="1">
      <alignment/>
    </xf>
    <xf numFmtId="0" fontId="0" fillId="5" borderId="0" xfId="0" applyFont="1" applyFill="1" applyAlignment="1">
      <alignment/>
    </xf>
    <xf numFmtId="0" fontId="0" fillId="0" borderId="0" xfId="0" applyFont="1" applyFill="1" applyAlignment="1">
      <alignment/>
    </xf>
    <xf numFmtId="49" fontId="0" fillId="2" borderId="0" xfId="0" applyNumberFormat="1" applyFont="1" applyFill="1" applyAlignment="1">
      <alignment/>
    </xf>
    <xf numFmtId="49" fontId="5" fillId="2" borderId="0" xfId="0" applyNumberFormat="1" applyFont="1" applyFill="1" applyAlignment="1">
      <alignment/>
    </xf>
    <xf numFmtId="0" fontId="0" fillId="2" borderId="3" xfId="0" applyFont="1" applyFill="1" applyBorder="1" applyAlignment="1">
      <alignment/>
    </xf>
    <xf numFmtId="0" fontId="0" fillId="2" borderId="4" xfId="0" applyFont="1" applyFill="1" applyBorder="1" applyAlignment="1">
      <alignment/>
    </xf>
    <xf numFmtId="0" fontId="1" fillId="4" borderId="5" xfId="17" applyNumberFormat="1" applyFont="1" applyFill="1" applyBorder="1" applyAlignment="1" applyProtection="1">
      <alignment/>
      <protection/>
    </xf>
    <xf numFmtId="0" fontId="0" fillId="2" borderId="6" xfId="0" applyFont="1" applyFill="1" applyBorder="1" applyAlignment="1">
      <alignment/>
    </xf>
    <xf numFmtId="0" fontId="1" fillId="4" borderId="7" xfId="0" applyFont="1" applyFill="1" applyBorder="1" applyAlignment="1">
      <alignment/>
    </xf>
    <xf numFmtId="0" fontId="0" fillId="2" borderId="0" xfId="0" applyFont="1" applyFill="1" applyBorder="1" applyAlignment="1">
      <alignment/>
    </xf>
    <xf numFmtId="0" fontId="0" fillId="2" borderId="8" xfId="0" applyFont="1" applyFill="1" applyBorder="1" applyAlignment="1">
      <alignment/>
    </xf>
    <xf numFmtId="0" fontId="0" fillId="2" borderId="9" xfId="0" applyFont="1" applyFill="1" applyBorder="1" applyAlignment="1">
      <alignment/>
    </xf>
    <xf numFmtId="0" fontId="1" fillId="4" borderId="10" xfId="17" applyNumberFormat="1" applyFont="1" applyFill="1" applyBorder="1" applyAlignment="1" applyProtection="1">
      <alignment/>
      <protection/>
    </xf>
    <xf numFmtId="0" fontId="0" fillId="2" borderId="11" xfId="0" applyFont="1" applyFill="1" applyBorder="1" applyAlignment="1">
      <alignment/>
    </xf>
    <xf numFmtId="0" fontId="0" fillId="2" borderId="12" xfId="0" applyFont="1" applyFill="1" applyBorder="1" applyAlignment="1">
      <alignment/>
    </xf>
    <xf numFmtId="0" fontId="0" fillId="2" borderId="13" xfId="0" applyFont="1" applyFill="1" applyBorder="1" applyAlignment="1">
      <alignment/>
    </xf>
    <xf numFmtId="0" fontId="0" fillId="2" borderId="14" xfId="0" applyFont="1" applyFill="1" applyBorder="1" applyAlignment="1">
      <alignment/>
    </xf>
    <xf numFmtId="0" fontId="1" fillId="4" borderId="15" xfId="17" applyNumberFormat="1" applyFont="1" applyFill="1" applyBorder="1" applyAlignment="1" applyProtection="1">
      <alignment/>
      <protection/>
    </xf>
    <xf numFmtId="0" fontId="0" fillId="2" borderId="16" xfId="0" applyFont="1" applyFill="1" applyBorder="1" applyAlignment="1">
      <alignment/>
    </xf>
    <xf numFmtId="0" fontId="0" fillId="2" borderId="17" xfId="0" applyFont="1" applyFill="1" applyBorder="1" applyAlignment="1">
      <alignment/>
    </xf>
    <xf numFmtId="0" fontId="0" fillId="2" borderId="18" xfId="0" applyFont="1" applyFill="1" applyBorder="1" applyAlignment="1">
      <alignment/>
    </xf>
    <xf numFmtId="0" fontId="1" fillId="4" borderId="19" xfId="17" applyNumberFormat="1" applyFont="1" applyFill="1" applyBorder="1" applyAlignment="1" applyProtection="1">
      <alignment/>
      <protection/>
    </xf>
    <xf numFmtId="0" fontId="13" fillId="2" borderId="11" xfId="0" applyFont="1" applyFill="1" applyBorder="1" applyAlignment="1">
      <alignment/>
    </xf>
    <xf numFmtId="0" fontId="0" fillId="2" borderId="20" xfId="0" applyFont="1" applyFill="1" applyBorder="1" applyAlignment="1">
      <alignment/>
    </xf>
    <xf numFmtId="0" fontId="14" fillId="2" borderId="12" xfId="0" applyFont="1" applyFill="1" applyBorder="1" applyAlignment="1">
      <alignment/>
    </xf>
    <xf numFmtId="0" fontId="14" fillId="2" borderId="12" xfId="0" applyFont="1" applyFill="1" applyBorder="1" applyAlignment="1">
      <alignment horizontal="center"/>
    </xf>
    <xf numFmtId="0" fontId="14" fillId="2" borderId="20" xfId="0" applyFont="1" applyFill="1" applyBorder="1" applyAlignment="1">
      <alignment/>
    </xf>
    <xf numFmtId="0" fontId="13" fillId="2" borderId="16" xfId="0" applyFont="1" applyFill="1" applyBorder="1" applyAlignment="1">
      <alignment/>
    </xf>
    <xf numFmtId="0" fontId="0" fillId="2" borderId="21" xfId="0" applyFont="1" applyFill="1" applyBorder="1" applyAlignment="1">
      <alignment/>
    </xf>
    <xf numFmtId="0" fontId="0" fillId="2" borderId="0" xfId="0" applyFont="1" applyFill="1" applyBorder="1" applyAlignment="1">
      <alignment vertical="top"/>
    </xf>
    <xf numFmtId="9" fontId="0" fillId="3" borderId="0" xfId="0" applyNumberFormat="1" applyFont="1" applyFill="1" applyBorder="1" applyAlignment="1">
      <alignment/>
    </xf>
    <xf numFmtId="9" fontId="0" fillId="3" borderId="21" xfId="0" applyNumberFormat="1" applyFont="1" applyFill="1" applyBorder="1" applyAlignment="1">
      <alignment/>
    </xf>
    <xf numFmtId="0" fontId="0" fillId="2" borderId="22" xfId="0" applyFont="1" applyFill="1" applyBorder="1" applyAlignment="1">
      <alignment/>
    </xf>
    <xf numFmtId="0" fontId="0" fillId="2" borderId="23" xfId="0" applyFont="1" applyFill="1" applyBorder="1" applyAlignment="1">
      <alignment vertical="top"/>
    </xf>
    <xf numFmtId="0" fontId="0" fillId="2" borderId="24" xfId="0" applyFont="1" applyFill="1" applyBorder="1" applyAlignment="1">
      <alignment/>
    </xf>
    <xf numFmtId="9" fontId="0" fillId="3" borderId="22" xfId="0" applyNumberFormat="1" applyFont="1" applyFill="1" applyBorder="1" applyAlignment="1">
      <alignment/>
    </xf>
    <xf numFmtId="9" fontId="0" fillId="3" borderId="23" xfId="0" applyNumberFormat="1" applyFont="1" applyFill="1" applyBorder="1" applyAlignment="1">
      <alignment/>
    </xf>
    <xf numFmtId="9" fontId="0" fillId="3" borderId="24" xfId="0" applyNumberFormat="1" applyFont="1" applyFill="1" applyBorder="1" applyAlignment="1">
      <alignment/>
    </xf>
    <xf numFmtId="0" fontId="0" fillId="6" borderId="16" xfId="0" applyFont="1" applyFill="1" applyBorder="1" applyAlignment="1">
      <alignment/>
    </xf>
    <xf numFmtId="0" fontId="0" fillId="6" borderId="0" xfId="0" applyFont="1" applyFill="1" applyBorder="1" applyAlignment="1">
      <alignment/>
    </xf>
    <xf numFmtId="0" fontId="0" fillId="6" borderId="21" xfId="0" applyFont="1" applyFill="1" applyBorder="1" applyAlignment="1">
      <alignment/>
    </xf>
    <xf numFmtId="9" fontId="0" fillId="7" borderId="0" xfId="0" applyNumberFormat="1" applyFont="1" applyFill="1" applyBorder="1" applyAlignment="1">
      <alignment/>
    </xf>
    <xf numFmtId="9" fontId="0" fillId="7" borderId="21" xfId="0" applyNumberFormat="1" applyFont="1" applyFill="1" applyBorder="1" applyAlignment="1">
      <alignment/>
    </xf>
    <xf numFmtId="0" fontId="0" fillId="2" borderId="23" xfId="0" applyFont="1" applyFill="1" applyBorder="1" applyAlignment="1">
      <alignment/>
    </xf>
    <xf numFmtId="0" fontId="15" fillId="2" borderId="0" xfId="0" applyFont="1" applyFill="1" applyAlignment="1">
      <alignment/>
    </xf>
    <xf numFmtId="0" fontId="16" fillId="2" borderId="0" xfId="0" applyFont="1" applyFill="1" applyAlignment="1">
      <alignment/>
    </xf>
    <xf numFmtId="0" fontId="17" fillId="2" borderId="0" xfId="0" applyFont="1" applyFill="1" applyAlignment="1">
      <alignment/>
    </xf>
    <xf numFmtId="0" fontId="0" fillId="0" borderId="0" xfId="0" applyAlignment="1">
      <alignment horizontal="left" vertical="top"/>
    </xf>
    <xf numFmtId="0" fontId="0" fillId="0" borderId="0" xfId="0" applyAlignment="1">
      <alignment vertical="top"/>
    </xf>
    <xf numFmtId="0" fontId="0" fillId="0" borderId="0" xfId="0" applyAlignment="1">
      <alignment/>
    </xf>
    <xf numFmtId="0" fontId="0" fillId="0" borderId="0" xfId="0" applyBorder="1" applyAlignment="1">
      <alignment/>
    </xf>
    <xf numFmtId="0" fontId="18" fillId="0" borderId="9" xfId="0" applyFont="1" applyBorder="1" applyAlignment="1">
      <alignment horizontal="left" vertical="top"/>
    </xf>
    <xf numFmtId="0" fontId="19" fillId="0" borderId="25" xfId="0" applyFont="1" applyBorder="1" applyAlignment="1">
      <alignment vertical="top"/>
    </xf>
    <xf numFmtId="0" fontId="19" fillId="0" borderId="26" xfId="0" applyFont="1" applyBorder="1" applyAlignment="1">
      <alignment vertical="top"/>
    </xf>
    <xf numFmtId="0" fontId="20" fillId="0" borderId="0" xfId="0" applyFont="1" applyAlignment="1">
      <alignment horizontal="left" vertical="top"/>
    </xf>
    <xf numFmtId="0" fontId="21" fillId="0" borderId="23" xfId="0" applyFont="1" applyBorder="1" applyAlignment="1">
      <alignment/>
    </xf>
    <xf numFmtId="0" fontId="0" fillId="0" borderId="23" xfId="0" applyBorder="1" applyAlignment="1">
      <alignment/>
    </xf>
    <xf numFmtId="0" fontId="22" fillId="0" borderId="23" xfId="0" applyFont="1" applyFill="1" applyBorder="1" applyAlignment="1">
      <alignment/>
    </xf>
    <xf numFmtId="0" fontId="13" fillId="0" borderId="27" xfId="0" applyFont="1" applyBorder="1" applyAlignment="1">
      <alignment horizontal="left" vertical="top"/>
    </xf>
    <xf numFmtId="0" fontId="0" fillId="0" borderId="28" xfId="0" applyBorder="1" applyAlignment="1">
      <alignment vertical="top"/>
    </xf>
    <xf numFmtId="0" fontId="13" fillId="0" borderId="5"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30" xfId="0" applyFont="1" applyBorder="1" applyAlignment="1">
      <alignment vertical="top"/>
    </xf>
    <xf numFmtId="0" fontId="13" fillId="0" borderId="5" xfId="0" applyFont="1" applyBorder="1" applyAlignment="1">
      <alignment/>
    </xf>
    <xf numFmtId="0" fontId="0" fillId="0" borderId="31" xfId="0" applyFont="1" applyBorder="1" applyAlignment="1">
      <alignment vertical="top"/>
    </xf>
    <xf numFmtId="0" fontId="0" fillId="0" borderId="29" xfId="0" applyFont="1" applyBorder="1" applyAlignment="1">
      <alignment vertical="top"/>
    </xf>
    <xf numFmtId="0" fontId="0" fillId="0" borderId="32" xfId="0" applyFont="1" applyBorder="1" applyAlignment="1">
      <alignment vertical="top"/>
    </xf>
    <xf numFmtId="0" fontId="0" fillId="0" borderId="31" xfId="0" applyBorder="1" applyAlignment="1">
      <alignment/>
    </xf>
    <xf numFmtId="3" fontId="0" fillId="0" borderId="10" xfId="0" applyNumberFormat="1" applyFont="1" applyFill="1" applyBorder="1" applyAlignment="1">
      <alignment vertical="top"/>
    </xf>
    <xf numFmtId="3" fontId="0" fillId="0" borderId="33" xfId="0" applyNumberFormat="1" applyFont="1" applyFill="1" applyBorder="1" applyAlignment="1">
      <alignment vertical="top"/>
    </xf>
    <xf numFmtId="3" fontId="0" fillId="0" borderId="34" xfId="0" applyNumberFormat="1" applyFont="1" applyFill="1" applyBorder="1" applyAlignment="1">
      <alignment vertical="top"/>
    </xf>
    <xf numFmtId="0" fontId="0" fillId="0" borderId="10" xfId="0" applyBorder="1" applyAlignment="1">
      <alignment/>
    </xf>
    <xf numFmtId="0" fontId="0" fillId="0" borderId="33" xfId="0" applyBorder="1" applyAlignment="1">
      <alignment vertical="top"/>
    </xf>
    <xf numFmtId="0" fontId="0" fillId="0" borderId="25" xfId="0" applyFont="1" applyBorder="1" applyAlignment="1">
      <alignment vertical="top"/>
    </xf>
    <xf numFmtId="0" fontId="0" fillId="0" borderId="34" xfId="0" applyBorder="1" applyAlignment="1">
      <alignment vertical="top"/>
    </xf>
    <xf numFmtId="3" fontId="0" fillId="4" borderId="10" xfId="0" applyNumberFormat="1" applyFont="1" applyFill="1" applyBorder="1" applyAlignment="1">
      <alignment vertical="top"/>
    </xf>
    <xf numFmtId="3" fontId="0" fillId="5" borderId="33" xfId="0" applyNumberFormat="1" applyFont="1" applyFill="1" applyBorder="1" applyAlignment="1">
      <alignment vertical="top"/>
    </xf>
    <xf numFmtId="3" fontId="0" fillId="4" borderId="35" xfId="0" applyNumberFormat="1" applyFont="1" applyFill="1" applyBorder="1" applyAlignment="1">
      <alignment vertical="top"/>
    </xf>
    <xf numFmtId="3" fontId="0" fillId="5" borderId="34" xfId="0" applyNumberFormat="1" applyFont="1" applyFill="1" applyBorder="1" applyAlignment="1">
      <alignment vertical="top"/>
    </xf>
    <xf numFmtId="3" fontId="0" fillId="0" borderId="25" xfId="0" applyNumberFormat="1" applyFont="1" applyFill="1" applyBorder="1" applyAlignment="1">
      <alignment vertical="top"/>
    </xf>
    <xf numFmtId="3" fontId="0" fillId="8" borderId="35" xfId="0" applyNumberFormat="1" applyFont="1" applyFill="1" applyBorder="1" applyAlignment="1">
      <alignment vertical="top"/>
    </xf>
    <xf numFmtId="3" fontId="0" fillId="4" borderId="34" xfId="0" applyNumberFormat="1" applyFont="1" applyFill="1" applyBorder="1" applyAlignment="1">
      <alignment vertical="top"/>
    </xf>
    <xf numFmtId="3" fontId="0" fillId="0" borderId="35" xfId="0" applyNumberFormat="1" applyFont="1" applyFill="1" applyBorder="1" applyAlignment="1">
      <alignment vertical="top"/>
    </xf>
    <xf numFmtId="0" fontId="13" fillId="0" borderId="33" xfId="0" applyFont="1" applyBorder="1" applyAlignment="1">
      <alignment horizontal="left" vertical="top"/>
    </xf>
    <xf numFmtId="0" fontId="0" fillId="0" borderId="10" xfId="0" applyFont="1" applyFill="1" applyBorder="1" applyAlignment="1">
      <alignment vertical="top"/>
    </xf>
    <xf numFmtId="0" fontId="0" fillId="0" borderId="33" xfId="0" applyFont="1" applyFill="1" applyBorder="1" applyAlignment="1">
      <alignment vertical="top"/>
    </xf>
    <xf numFmtId="0" fontId="0" fillId="0" borderId="35" xfId="0" applyFont="1" applyFill="1" applyBorder="1" applyAlignment="1">
      <alignment vertical="top"/>
    </xf>
    <xf numFmtId="0" fontId="0" fillId="0" borderId="34" xfId="0" applyFont="1" applyFill="1" applyBorder="1" applyAlignment="1">
      <alignment vertical="top"/>
    </xf>
    <xf numFmtId="0" fontId="0" fillId="5" borderId="36" xfId="0" applyFont="1" applyFill="1" applyBorder="1" applyAlignment="1">
      <alignment vertical="top"/>
    </xf>
    <xf numFmtId="3" fontId="0" fillId="0" borderId="15" xfId="0" applyNumberFormat="1" applyFont="1" applyFill="1" applyBorder="1" applyAlignment="1">
      <alignment vertical="top"/>
    </xf>
    <xf numFmtId="3" fontId="0" fillId="0" borderId="37" xfId="0" applyNumberFormat="1" applyFont="1" applyFill="1" applyBorder="1" applyAlignment="1">
      <alignment vertical="top"/>
    </xf>
    <xf numFmtId="3" fontId="0" fillId="0" borderId="38" xfId="0" applyNumberFormat="1" applyFont="1" applyFill="1" applyBorder="1" applyAlignment="1">
      <alignment vertical="top"/>
    </xf>
    <xf numFmtId="0" fontId="0" fillId="5" borderId="10" xfId="0" applyFont="1" applyFill="1" applyBorder="1" applyAlignment="1">
      <alignment vertical="top"/>
    </xf>
    <xf numFmtId="0" fontId="0" fillId="8" borderId="35" xfId="0" applyFont="1" applyFill="1" applyBorder="1" applyAlignment="1">
      <alignment vertical="top"/>
    </xf>
    <xf numFmtId="0" fontId="0" fillId="4" borderId="36" xfId="0" applyFont="1" applyFill="1" applyBorder="1" applyAlignment="1">
      <alignment vertical="top"/>
    </xf>
    <xf numFmtId="0" fontId="0" fillId="4" borderId="39" xfId="0" applyFont="1" applyFill="1" applyBorder="1" applyAlignment="1">
      <alignment vertical="top"/>
    </xf>
    <xf numFmtId="0" fontId="0" fillId="5" borderId="39" xfId="0" applyFont="1" applyFill="1" applyBorder="1" applyAlignment="1">
      <alignment vertical="top"/>
    </xf>
    <xf numFmtId="0" fontId="0" fillId="4" borderId="40" xfId="0" applyFont="1" applyFill="1" applyBorder="1" applyAlignment="1">
      <alignment vertical="top"/>
    </xf>
    <xf numFmtId="0" fontId="0" fillId="0" borderId="39" xfId="0" applyBorder="1" applyAlignment="1">
      <alignment/>
    </xf>
    <xf numFmtId="0" fontId="0" fillId="0" borderId="0" xfId="0" applyBorder="1" applyAlignment="1">
      <alignment horizontal="left" vertical="top"/>
    </xf>
    <xf numFmtId="0" fontId="0" fillId="0" borderId="0" xfId="0" applyBorder="1" applyAlignment="1">
      <alignment vertical="top"/>
    </xf>
    <xf numFmtId="0" fontId="0" fillId="0" borderId="0" xfId="0" applyFill="1" applyBorder="1" applyAlignment="1">
      <alignment vertical="top"/>
    </xf>
    <xf numFmtId="0" fontId="0" fillId="0" borderId="12" xfId="0" applyBorder="1" applyAlignment="1">
      <alignment/>
    </xf>
    <xf numFmtId="0" fontId="13" fillId="0" borderId="0" xfId="0" applyFont="1" applyBorder="1" applyAlignment="1">
      <alignment horizontal="left" vertical="top"/>
    </xf>
    <xf numFmtId="0" fontId="13" fillId="0" borderId="0" xfId="0" applyFont="1" applyBorder="1" applyAlignment="1">
      <alignment vertical="top"/>
    </xf>
    <xf numFmtId="165" fontId="0" fillId="0" borderId="0" xfId="0" applyNumberFormat="1" applyBorder="1" applyAlignment="1">
      <alignment vertical="top"/>
    </xf>
    <xf numFmtId="0" fontId="0" fillId="0" borderId="0" xfId="0" applyFill="1" applyBorder="1" applyAlignment="1">
      <alignment horizontal="left" vertical="top"/>
    </xf>
    <xf numFmtId="0" fontId="24" fillId="0" borderId="0" xfId="0" applyFont="1" applyFill="1" applyBorder="1" applyAlignment="1">
      <alignment/>
    </xf>
    <xf numFmtId="0" fontId="0" fillId="0" borderId="0" xfId="0" applyFill="1" applyBorder="1" applyAlignment="1">
      <alignment/>
    </xf>
    <xf numFmtId="0" fontId="25" fillId="0" borderId="0" xfId="0" applyFont="1" applyFill="1" applyBorder="1" applyAlignment="1">
      <alignment/>
    </xf>
    <xf numFmtId="0" fontId="22" fillId="0" borderId="0" xfId="0" applyFont="1" applyFill="1" applyBorder="1" applyAlignment="1">
      <alignment/>
    </xf>
    <xf numFmtId="0" fontId="26" fillId="0" borderId="0" xfId="17" applyNumberFormat="1" applyFont="1" applyFill="1" applyBorder="1" applyAlignment="1" applyProtection="1">
      <alignment/>
      <protection/>
    </xf>
    <xf numFmtId="0" fontId="0" fillId="0" borderId="16" xfId="0" applyBorder="1" applyAlignment="1">
      <alignment horizontal="left" vertical="top"/>
    </xf>
    <xf numFmtId="0" fontId="13" fillId="0" borderId="0" xfId="0" applyFont="1" applyAlignment="1">
      <alignment vertical="top"/>
    </xf>
    <xf numFmtId="0" fontId="0" fillId="0" borderId="0" xfId="0" applyBorder="1" applyAlignment="1">
      <alignment horizontal="right" vertical="top"/>
    </xf>
    <xf numFmtId="165" fontId="27" fillId="0" borderId="0" xfId="0" applyNumberFormat="1" applyFont="1" applyBorder="1" applyAlignment="1">
      <alignment horizontal="center" vertical="top"/>
    </xf>
    <xf numFmtId="0" fontId="28" fillId="8" borderId="11" xfId="0" applyFont="1" applyFill="1" applyBorder="1" applyAlignment="1">
      <alignment horizontal="left" vertical="top"/>
    </xf>
    <xf numFmtId="0" fontId="29" fillId="8" borderId="12" xfId="0" applyFont="1" applyFill="1" applyBorder="1" applyAlignment="1">
      <alignment vertical="top"/>
    </xf>
    <xf numFmtId="0" fontId="28" fillId="8" borderId="1" xfId="0" applyFont="1" applyFill="1" applyBorder="1" applyAlignment="1">
      <alignment/>
    </xf>
    <xf numFmtId="0" fontId="29" fillId="8" borderId="41" xfId="0" applyFont="1" applyFill="1" applyBorder="1" applyAlignment="1">
      <alignment/>
    </xf>
    <xf numFmtId="0" fontId="30" fillId="2" borderId="1" xfId="0" applyFont="1" applyFill="1" applyBorder="1" applyAlignment="1">
      <alignment/>
    </xf>
    <xf numFmtId="3" fontId="31" fillId="0" borderId="41" xfId="0" applyNumberFormat="1" applyFont="1" applyFill="1" applyBorder="1" applyAlignment="1">
      <alignment vertical="top"/>
    </xf>
    <xf numFmtId="3" fontId="30" fillId="0" borderId="41" xfId="0" applyNumberFormat="1" applyFont="1" applyFill="1" applyBorder="1" applyAlignment="1">
      <alignment vertical="top"/>
    </xf>
    <xf numFmtId="3" fontId="30" fillId="0" borderId="2" xfId="0" applyNumberFormat="1" applyFont="1" applyFill="1" applyBorder="1" applyAlignment="1">
      <alignment vertical="top"/>
    </xf>
    <xf numFmtId="0" fontId="29" fillId="8" borderId="12" xfId="0" applyFont="1" applyFill="1" applyBorder="1" applyAlignment="1">
      <alignment horizontal="right" vertical="top"/>
    </xf>
    <xf numFmtId="3" fontId="32" fillId="8" borderId="2" xfId="0" applyNumberFormat="1" applyFont="1" applyFill="1" applyBorder="1" applyAlignment="1">
      <alignment vertical="top"/>
    </xf>
    <xf numFmtId="165" fontId="29" fillId="0" borderId="0" xfId="0" applyNumberFormat="1" applyFont="1" applyBorder="1" applyAlignment="1">
      <alignment horizontal="center" vertical="top"/>
    </xf>
    <xf numFmtId="0" fontId="29" fillId="0" borderId="0" xfId="0" applyFont="1" applyBorder="1" applyAlignment="1">
      <alignment/>
    </xf>
    <xf numFmtId="0" fontId="20" fillId="8" borderId="16" xfId="0" applyFont="1" applyFill="1" applyBorder="1" applyAlignment="1">
      <alignment horizontal="left" vertical="top"/>
    </xf>
    <xf numFmtId="0" fontId="0" fillId="8" borderId="0" xfId="0" applyFill="1" applyBorder="1" applyAlignment="1">
      <alignment vertical="top"/>
    </xf>
    <xf numFmtId="0" fontId="20" fillId="9" borderId="42" xfId="0" applyFont="1" applyFill="1" applyBorder="1" applyAlignment="1">
      <alignment/>
    </xf>
    <xf numFmtId="0" fontId="20" fillId="9" borderId="43" xfId="0" applyFont="1" applyFill="1" applyBorder="1" applyAlignment="1">
      <alignment horizontal="center"/>
    </xf>
    <xf numFmtId="0" fontId="20" fillId="9" borderId="44" xfId="0" applyFont="1" applyFill="1" applyBorder="1" applyAlignment="1">
      <alignment horizontal="center"/>
    </xf>
    <xf numFmtId="3" fontId="33" fillId="8" borderId="0" xfId="0" applyNumberFormat="1" applyFont="1" applyFill="1" applyBorder="1" applyAlignment="1">
      <alignment vertical="top"/>
    </xf>
    <xf numFmtId="0" fontId="21" fillId="0" borderId="16" xfId="0" applyFont="1" applyBorder="1" applyAlignment="1">
      <alignment/>
    </xf>
    <xf numFmtId="0" fontId="22" fillId="4" borderId="45" xfId="0" applyFont="1" applyFill="1" applyBorder="1" applyAlignment="1">
      <alignment/>
    </xf>
    <xf numFmtId="3" fontId="0" fillId="0" borderId="21" xfId="0" applyNumberFormat="1" applyFont="1" applyFill="1" applyBorder="1" applyAlignment="1">
      <alignment vertical="top"/>
    </xf>
    <xf numFmtId="0" fontId="13" fillId="0" borderId="46" xfId="0" applyFont="1" applyBorder="1" applyAlignment="1">
      <alignment horizontal="right"/>
    </xf>
    <xf numFmtId="0" fontId="13" fillId="4" borderId="5" xfId="0" applyFont="1" applyFill="1" applyBorder="1" applyAlignment="1">
      <alignment horizontal="left"/>
    </xf>
    <xf numFmtId="165" fontId="0" fillId="0" borderId="21" xfId="0" applyNumberFormat="1" applyFont="1" applyBorder="1" applyAlignment="1">
      <alignment horizontal="center" vertical="top"/>
    </xf>
    <xf numFmtId="0" fontId="20" fillId="8" borderId="0" xfId="0" applyFont="1" applyFill="1" applyAlignment="1">
      <alignment horizontal="left" vertical="top"/>
    </xf>
    <xf numFmtId="165" fontId="25" fillId="0" borderId="35" xfId="0" applyNumberFormat="1" applyFont="1" applyBorder="1" applyAlignment="1">
      <alignment vertical="top" wrapText="1"/>
    </xf>
    <xf numFmtId="9" fontId="20" fillId="3" borderId="8" xfId="0" applyNumberFormat="1" applyFont="1" applyFill="1" applyBorder="1" applyAlignment="1">
      <alignment/>
    </xf>
    <xf numFmtId="1" fontId="25" fillId="3" borderId="38" xfId="0" applyNumberFormat="1" applyFont="1" applyFill="1" applyBorder="1" applyAlignment="1">
      <alignment/>
    </xf>
    <xf numFmtId="0" fontId="13" fillId="0" borderId="47" xfId="0" applyFont="1" applyBorder="1" applyAlignment="1">
      <alignment horizontal="right"/>
    </xf>
    <xf numFmtId="9" fontId="13" fillId="4" borderId="10" xfId="0" applyNumberFormat="1" applyFont="1" applyFill="1" applyBorder="1" applyAlignment="1">
      <alignment horizontal="left"/>
    </xf>
    <xf numFmtId="165" fontId="27" fillId="0" borderId="21" xfId="0" applyNumberFormat="1" applyFont="1" applyBorder="1" applyAlignment="1">
      <alignment horizontal="center" vertical="top"/>
    </xf>
    <xf numFmtId="0" fontId="13" fillId="0" borderId="16" xfId="0" applyFont="1" applyBorder="1" applyAlignment="1">
      <alignment/>
    </xf>
    <xf numFmtId="0" fontId="22" fillId="5" borderId="48" xfId="0" applyFont="1" applyFill="1" applyBorder="1" applyAlignment="1">
      <alignment/>
    </xf>
    <xf numFmtId="0" fontId="21" fillId="0" borderId="47" xfId="0" applyFont="1" applyBorder="1" applyAlignment="1">
      <alignment horizontal="right" vertical="top"/>
    </xf>
    <xf numFmtId="9" fontId="0" fillId="4" borderId="10" xfId="0" applyNumberFormat="1" applyFill="1" applyBorder="1" applyAlignment="1">
      <alignment horizontal="left"/>
    </xf>
    <xf numFmtId="165" fontId="25" fillId="6" borderId="35" xfId="0" applyNumberFormat="1" applyFont="1" applyFill="1" applyBorder="1" applyAlignment="1">
      <alignment vertical="top" wrapText="1"/>
    </xf>
    <xf numFmtId="3" fontId="13" fillId="0" borderId="47" xfId="0" applyNumberFormat="1" applyFont="1" applyFill="1" applyBorder="1" applyAlignment="1">
      <alignment vertical="top"/>
    </xf>
    <xf numFmtId="0" fontId="20" fillId="4" borderId="30" xfId="0" applyFont="1" applyFill="1" applyBorder="1" applyAlignment="1">
      <alignment/>
    </xf>
    <xf numFmtId="0" fontId="0" fillId="8" borderId="0" xfId="0" applyFill="1" applyAlignment="1">
      <alignment/>
    </xf>
    <xf numFmtId="0" fontId="20" fillId="4" borderId="34" xfId="0" applyFont="1" applyFill="1" applyBorder="1" applyAlignment="1">
      <alignment/>
    </xf>
    <xf numFmtId="1" fontId="25" fillId="3" borderId="9" xfId="0" applyNumberFormat="1" applyFont="1" applyFill="1" applyBorder="1" applyAlignment="1">
      <alignment/>
    </xf>
    <xf numFmtId="3" fontId="25" fillId="10" borderId="49" xfId="0" applyNumberFormat="1" applyFont="1" applyFill="1" applyBorder="1" applyAlignment="1">
      <alignment vertical="top"/>
    </xf>
    <xf numFmtId="0" fontId="0" fillId="0" borderId="47" xfId="0" applyBorder="1" applyAlignment="1">
      <alignment/>
    </xf>
    <xf numFmtId="0" fontId="20" fillId="4" borderId="36" xfId="0" applyFont="1" applyFill="1" applyBorder="1" applyAlignment="1">
      <alignment/>
    </xf>
    <xf numFmtId="0" fontId="21" fillId="0" borderId="45" xfId="0" applyFont="1" applyFill="1" applyBorder="1" applyAlignment="1">
      <alignment horizontal="right" vertical="top"/>
    </xf>
    <xf numFmtId="0" fontId="0" fillId="4" borderId="39" xfId="0" applyFill="1" applyBorder="1" applyAlignment="1">
      <alignment horizontal="left"/>
    </xf>
    <xf numFmtId="165" fontId="27" fillId="0" borderId="24" xfId="0" applyNumberFormat="1" applyFont="1" applyBorder="1" applyAlignment="1">
      <alignment horizontal="center" vertical="top"/>
    </xf>
    <xf numFmtId="3" fontId="25" fillId="5" borderId="49" xfId="0" applyNumberFormat="1" applyFont="1" applyFill="1" applyBorder="1" applyAlignment="1">
      <alignment vertical="top"/>
    </xf>
    <xf numFmtId="0" fontId="13" fillId="0" borderId="47" xfId="0" applyFont="1" applyBorder="1" applyAlignment="1">
      <alignment/>
    </xf>
    <xf numFmtId="0" fontId="20" fillId="4" borderId="21" xfId="0" applyFont="1" applyFill="1" applyBorder="1" applyAlignment="1">
      <alignment/>
    </xf>
    <xf numFmtId="0" fontId="21" fillId="8" borderId="0" xfId="0" applyFont="1" applyFill="1" applyBorder="1" applyAlignment="1">
      <alignment horizontal="right" vertical="top"/>
    </xf>
    <xf numFmtId="0" fontId="0" fillId="8" borderId="12" xfId="0" applyFill="1" applyBorder="1" applyAlignment="1">
      <alignment/>
    </xf>
    <xf numFmtId="165" fontId="27" fillId="8" borderId="21" xfId="0" applyNumberFormat="1" applyFont="1" applyFill="1" applyBorder="1" applyAlignment="1">
      <alignment horizontal="center" vertical="top"/>
    </xf>
    <xf numFmtId="165" fontId="25" fillId="0" borderId="35" xfId="0" applyNumberFormat="1" applyFont="1" applyFill="1" applyBorder="1" applyAlignment="1">
      <alignment vertical="top" wrapText="1"/>
    </xf>
    <xf numFmtId="3" fontId="25" fillId="8" borderId="0" xfId="0" applyNumberFormat="1" applyFont="1" applyFill="1" applyBorder="1" applyAlignment="1">
      <alignment vertical="top"/>
    </xf>
    <xf numFmtId="0" fontId="20" fillId="4" borderId="2" xfId="0" applyFont="1" applyFill="1" applyBorder="1" applyAlignment="1">
      <alignment/>
    </xf>
    <xf numFmtId="0" fontId="0" fillId="8" borderId="0" xfId="0" applyFill="1" applyBorder="1" applyAlignment="1">
      <alignment/>
    </xf>
    <xf numFmtId="3" fontId="13" fillId="0" borderId="45" xfId="0" applyNumberFormat="1" applyFont="1" applyFill="1" applyBorder="1" applyAlignment="1">
      <alignment vertical="top"/>
    </xf>
    <xf numFmtId="3" fontId="0" fillId="0" borderId="24" xfId="0" applyNumberFormat="1" applyFont="1" applyFill="1" applyBorder="1" applyAlignment="1">
      <alignment vertical="top"/>
    </xf>
    <xf numFmtId="165" fontId="20" fillId="0" borderId="35" xfId="0" applyNumberFormat="1" applyFont="1" applyFill="1" applyBorder="1" applyAlignment="1">
      <alignment horizontal="right" vertical="top" wrapText="1"/>
    </xf>
    <xf numFmtId="0" fontId="0" fillId="8" borderId="0" xfId="0" applyFill="1" applyBorder="1" applyAlignment="1">
      <alignment horizontal="right" vertical="top"/>
    </xf>
    <xf numFmtId="165" fontId="20" fillId="8" borderId="0" xfId="0" applyNumberFormat="1" applyFont="1" applyFill="1" applyBorder="1" applyAlignment="1">
      <alignment horizontal="right" vertical="top" wrapText="1"/>
    </xf>
    <xf numFmtId="9" fontId="20" fillId="8" borderId="0" xfId="0" applyNumberFormat="1" applyFont="1" applyFill="1" applyBorder="1" applyAlignment="1">
      <alignment/>
    </xf>
    <xf numFmtId="1" fontId="25" fillId="8" borderId="0" xfId="0" applyNumberFormat="1" applyFont="1" applyFill="1" applyBorder="1" applyAlignment="1">
      <alignment/>
    </xf>
    <xf numFmtId="3" fontId="13" fillId="8" borderId="0" xfId="0" applyNumberFormat="1" applyFont="1" applyFill="1" applyBorder="1" applyAlignment="1">
      <alignment vertical="top"/>
    </xf>
    <xf numFmtId="0" fontId="20" fillId="8" borderId="0" xfId="0" applyFont="1" applyFill="1" applyBorder="1" applyAlignment="1">
      <alignment/>
    </xf>
    <xf numFmtId="3" fontId="0" fillId="8" borderId="0" xfId="0" applyNumberFormat="1" applyFont="1" applyFill="1" applyBorder="1" applyAlignment="1">
      <alignment vertical="top"/>
    </xf>
    <xf numFmtId="0" fontId="0" fillId="0" borderId="0" xfId="0" applyFill="1" applyBorder="1" applyAlignment="1">
      <alignment/>
    </xf>
    <xf numFmtId="0" fontId="21" fillId="0" borderId="50" xfId="0" applyFont="1" applyBorder="1" applyAlignment="1">
      <alignment vertical="top"/>
    </xf>
    <xf numFmtId="0" fontId="21" fillId="0" borderId="51" xfId="0" applyFont="1" applyBorder="1" applyAlignment="1">
      <alignment horizontal="center" vertical="top"/>
    </xf>
    <xf numFmtId="0" fontId="21" fillId="0" borderId="51" xfId="0" applyFont="1" applyBorder="1" applyAlignment="1">
      <alignment vertical="top"/>
    </xf>
    <xf numFmtId="0" fontId="21" fillId="0" borderId="48" xfId="0" applyFont="1" applyBorder="1" applyAlignment="1">
      <alignment horizontal="center" vertical="top"/>
    </xf>
    <xf numFmtId="0" fontId="21" fillId="0" borderId="52" xfId="0" applyFont="1" applyBorder="1" applyAlignment="1">
      <alignment horizontal="center" vertical="top"/>
    </xf>
    <xf numFmtId="0" fontId="21" fillId="0" borderId="41" xfId="0" applyFont="1" applyBorder="1" applyAlignment="1">
      <alignment horizontal="left" vertical="top"/>
    </xf>
    <xf numFmtId="0" fontId="0" fillId="0" borderId="2" xfId="0" applyBorder="1" applyAlignment="1">
      <alignment vertical="top"/>
    </xf>
    <xf numFmtId="3" fontId="33" fillId="0" borderId="0" xfId="0" applyNumberFormat="1" applyFont="1" applyFill="1" applyBorder="1" applyAlignment="1">
      <alignment vertical="top"/>
    </xf>
    <xf numFmtId="0" fontId="24" fillId="8" borderId="53" xfId="0" applyFont="1" applyFill="1" applyBorder="1" applyAlignment="1">
      <alignment vertical="top"/>
    </xf>
    <xf numFmtId="0" fontId="24" fillId="8" borderId="54" xfId="0" applyFont="1" applyFill="1" applyBorder="1" applyAlignment="1">
      <alignment horizontal="center" vertical="top"/>
    </xf>
    <xf numFmtId="0" fontId="21" fillId="8" borderId="54" xfId="0" applyFont="1" applyFill="1" applyBorder="1" applyAlignment="1">
      <alignment vertical="top"/>
    </xf>
    <xf numFmtId="0" fontId="24" fillId="8" borderId="28" xfId="0" applyFont="1" applyFill="1" applyBorder="1" applyAlignment="1">
      <alignment vertical="top"/>
    </xf>
    <xf numFmtId="0" fontId="24" fillId="8" borderId="54" xfId="0" applyFont="1" applyFill="1" applyBorder="1" applyAlignment="1">
      <alignment vertical="top"/>
    </xf>
    <xf numFmtId="0" fontId="0" fillId="8" borderId="32" xfId="0" applyFill="1" applyBorder="1" applyAlignment="1">
      <alignment vertical="top"/>
    </xf>
    <xf numFmtId="0" fontId="21" fillId="3" borderId="13" xfId="0" applyFont="1" applyFill="1" applyBorder="1" applyAlignment="1">
      <alignment vertical="top"/>
    </xf>
    <xf numFmtId="0" fontId="24" fillId="5" borderId="13" xfId="0" applyFont="1" applyFill="1" applyBorder="1" applyAlignment="1">
      <alignment vertical="top"/>
    </xf>
    <xf numFmtId="0" fontId="24" fillId="5" borderId="55" xfId="0" applyFont="1" applyFill="1" applyBorder="1" applyAlignment="1">
      <alignment vertical="top"/>
    </xf>
    <xf numFmtId="0" fontId="24" fillId="0" borderId="13" xfId="0" applyFont="1" applyBorder="1" applyAlignment="1">
      <alignment vertical="top"/>
    </xf>
    <xf numFmtId="0" fontId="24" fillId="0" borderId="56" xfId="0" applyFont="1" applyBorder="1" applyAlignment="1">
      <alignment vertical="top"/>
    </xf>
    <xf numFmtId="0" fontId="0" fillId="0" borderId="57" xfId="0" applyBorder="1" applyAlignment="1">
      <alignment vertical="top"/>
    </xf>
    <xf numFmtId="0" fontId="21" fillId="3" borderId="58" xfId="0" applyFont="1" applyFill="1" applyBorder="1" applyAlignment="1">
      <alignment vertical="top"/>
    </xf>
    <xf numFmtId="0" fontId="24" fillId="5" borderId="58" xfId="0" applyFont="1" applyFill="1" applyBorder="1" applyAlignment="1">
      <alignment vertical="top"/>
    </xf>
    <xf numFmtId="0" fontId="24" fillId="5" borderId="59" xfId="0" applyFont="1" applyFill="1" applyBorder="1" applyAlignment="1">
      <alignment vertical="top"/>
    </xf>
    <xf numFmtId="0" fontId="24" fillId="0" borderId="58" xfId="0" applyFont="1" applyBorder="1" applyAlignment="1">
      <alignment vertical="top"/>
    </xf>
    <xf numFmtId="0" fontId="24" fillId="0" borderId="0" xfId="0" applyFont="1" applyBorder="1" applyAlignment="1">
      <alignment vertical="top"/>
    </xf>
    <xf numFmtId="0" fontId="0" fillId="0" borderId="21" xfId="0" applyBorder="1" applyAlignment="1">
      <alignment vertical="top"/>
    </xf>
    <xf numFmtId="0" fontId="21" fillId="3" borderId="58" xfId="0" applyNumberFormat="1" applyFont="1" applyFill="1" applyBorder="1" applyAlignment="1">
      <alignment horizontal="right" vertical="top"/>
    </xf>
    <xf numFmtId="0" fontId="21" fillId="3" borderId="43" xfId="0" applyFont="1" applyFill="1" applyBorder="1" applyAlignment="1">
      <alignment vertical="top"/>
    </xf>
    <xf numFmtId="0" fontId="24" fillId="5" borderId="43" xfId="0" applyFont="1" applyFill="1" applyBorder="1" applyAlignment="1">
      <alignment vertical="top"/>
    </xf>
    <xf numFmtId="0" fontId="24" fillId="5" borderId="60" xfId="0" applyFont="1" applyFill="1" applyBorder="1" applyAlignment="1">
      <alignment vertical="top"/>
    </xf>
    <xf numFmtId="0" fontId="24" fillId="0" borderId="43" xfId="0" applyFont="1" applyBorder="1" applyAlignment="1">
      <alignment vertical="top"/>
    </xf>
    <xf numFmtId="0" fontId="24" fillId="0" borderId="54" xfId="0" applyFont="1" applyBorder="1" applyAlignment="1">
      <alignment vertical="top"/>
    </xf>
    <xf numFmtId="0" fontId="0" fillId="0" borderId="32" xfId="0" applyBorder="1" applyAlignment="1">
      <alignment vertical="top"/>
    </xf>
    <xf numFmtId="0" fontId="21" fillId="8" borderId="9" xfId="0" applyFont="1" applyFill="1" applyBorder="1" applyAlignment="1">
      <alignment vertical="top"/>
    </xf>
    <xf numFmtId="0" fontId="24" fillId="8" borderId="25" xfId="0" applyFont="1" applyFill="1" applyBorder="1" applyAlignment="1">
      <alignment vertical="top"/>
    </xf>
    <xf numFmtId="0" fontId="21" fillId="8" borderId="25" xfId="0" applyFont="1" applyFill="1" applyBorder="1" applyAlignment="1">
      <alignment vertical="top"/>
    </xf>
    <xf numFmtId="0" fontId="0" fillId="8" borderId="34" xfId="0" applyFill="1" applyBorder="1" applyAlignment="1">
      <alignment vertical="top"/>
    </xf>
    <xf numFmtId="0" fontId="21" fillId="3" borderId="13" xfId="0" applyFont="1" applyFill="1" applyBorder="1" applyAlignment="1">
      <alignment horizontal="right" vertical="top"/>
    </xf>
    <xf numFmtId="0" fontId="21" fillId="3" borderId="58" xfId="0" applyFont="1" applyFill="1" applyBorder="1" applyAlignment="1">
      <alignment horizontal="right" vertical="top"/>
    </xf>
    <xf numFmtId="0" fontId="21" fillId="3" borderId="61" xfId="0" applyFont="1" applyFill="1" applyBorder="1" applyAlignment="1">
      <alignment vertical="top"/>
    </xf>
    <xf numFmtId="0" fontId="21" fillId="3" borderId="59" xfId="0" applyFont="1" applyFill="1" applyBorder="1" applyAlignment="1">
      <alignment horizontal="right" vertical="top"/>
    </xf>
    <xf numFmtId="0" fontId="21" fillId="3" borderId="53" xfId="0" applyFont="1" applyFill="1" applyBorder="1" applyAlignment="1">
      <alignment vertical="top"/>
    </xf>
    <xf numFmtId="0" fontId="21" fillId="3" borderId="60" xfId="0" applyFont="1" applyFill="1" applyBorder="1" applyAlignment="1">
      <alignment horizontal="right" vertical="top"/>
    </xf>
    <xf numFmtId="0" fontId="21" fillId="8" borderId="25" xfId="0" applyFont="1" applyFill="1" applyBorder="1" applyAlignment="1">
      <alignment horizontal="right" vertical="top"/>
    </xf>
    <xf numFmtId="0" fontId="21" fillId="0" borderId="58" xfId="0" applyFont="1" applyFill="1" applyBorder="1" applyAlignment="1">
      <alignment vertical="top"/>
    </xf>
    <xf numFmtId="0" fontId="24" fillId="0" borderId="58" xfId="0" applyFont="1" applyFill="1" applyBorder="1" applyAlignment="1">
      <alignment vertical="top"/>
    </xf>
    <xf numFmtId="165" fontId="21" fillId="3" borderId="58" xfId="0" applyNumberFormat="1" applyFont="1" applyFill="1" applyBorder="1" applyAlignment="1">
      <alignment horizontal="right" vertical="top"/>
    </xf>
    <xf numFmtId="0" fontId="24" fillId="5" borderId="58" xfId="0" applyNumberFormat="1" applyFont="1" applyFill="1" applyBorder="1" applyAlignment="1">
      <alignment vertical="top"/>
    </xf>
    <xf numFmtId="0" fontId="24" fillId="5" borderId="59" xfId="0" applyNumberFormat="1" applyFont="1" applyFill="1" applyBorder="1" applyAlignment="1">
      <alignment vertical="top"/>
    </xf>
    <xf numFmtId="0" fontId="13" fillId="0" borderId="0" xfId="0" applyFont="1" applyBorder="1" applyAlignment="1">
      <alignment/>
    </xf>
    <xf numFmtId="165" fontId="21" fillId="3" borderId="43" xfId="0" applyNumberFormat="1" applyFont="1" applyFill="1" applyBorder="1" applyAlignment="1">
      <alignment vertical="top"/>
    </xf>
    <xf numFmtId="165" fontId="24" fillId="0" borderId="43" xfId="0" applyNumberFormat="1" applyFont="1" applyFill="1" applyBorder="1" applyAlignment="1">
      <alignment vertical="top"/>
    </xf>
    <xf numFmtId="9" fontId="21" fillId="3" borderId="43" xfId="0" applyNumberFormat="1" applyFont="1" applyFill="1" applyBorder="1" applyAlignment="1">
      <alignment horizontal="right" vertical="top"/>
    </xf>
    <xf numFmtId="165" fontId="24" fillId="0" borderId="43" xfId="0" applyNumberFormat="1" applyFont="1" applyBorder="1" applyAlignment="1">
      <alignment vertical="top"/>
    </xf>
    <xf numFmtId="165" fontId="24" fillId="0" borderId="60" xfId="0" applyNumberFormat="1" applyFont="1" applyBorder="1" applyAlignment="1">
      <alignment vertical="top"/>
    </xf>
    <xf numFmtId="165" fontId="21" fillId="0" borderId="58" xfId="0" applyNumberFormat="1" applyFont="1" applyFill="1" applyBorder="1" applyAlignment="1">
      <alignment vertical="top"/>
    </xf>
    <xf numFmtId="165" fontId="24" fillId="0" borderId="58" xfId="0" applyNumberFormat="1" applyFont="1" applyFill="1" applyBorder="1" applyAlignment="1">
      <alignment vertical="top"/>
    </xf>
    <xf numFmtId="9" fontId="21" fillId="0" borderId="58" xfId="0" applyNumberFormat="1" applyFont="1" applyFill="1" applyBorder="1" applyAlignment="1">
      <alignment vertical="top"/>
    </xf>
    <xf numFmtId="165" fontId="24" fillId="0" borderId="58" xfId="0" applyNumberFormat="1" applyFont="1" applyBorder="1" applyAlignment="1">
      <alignment vertical="top"/>
    </xf>
    <xf numFmtId="165" fontId="24" fillId="0" borderId="0" xfId="0" applyNumberFormat="1" applyFont="1" applyBorder="1" applyAlignment="1">
      <alignment vertical="top"/>
    </xf>
    <xf numFmtId="166" fontId="24" fillId="0" borderId="58" xfId="0" applyNumberFormat="1" applyFont="1" applyFill="1" applyBorder="1" applyAlignment="1">
      <alignment vertical="top"/>
    </xf>
    <xf numFmtId="0" fontId="24" fillId="0" borderId="0" xfId="0" applyNumberFormat="1" applyFont="1" applyFill="1" applyBorder="1" applyAlignment="1">
      <alignment vertical="top"/>
    </xf>
    <xf numFmtId="0" fontId="24" fillId="0" borderId="0" xfId="0" applyFont="1" applyFill="1" applyBorder="1" applyAlignment="1">
      <alignment vertical="top"/>
    </xf>
    <xf numFmtId="0" fontId="0" fillId="0" borderId="21" xfId="0" applyBorder="1" applyAlignment="1">
      <alignment/>
    </xf>
    <xf numFmtId="0" fontId="13" fillId="0" borderId="21" xfId="0" applyFont="1" applyBorder="1" applyAlignment="1">
      <alignment/>
    </xf>
    <xf numFmtId="0" fontId="24" fillId="8" borderId="62" xfId="0" applyFont="1" applyFill="1" applyBorder="1" applyAlignment="1">
      <alignment vertical="top"/>
    </xf>
    <xf numFmtId="0" fontId="24" fillId="8" borderId="12" xfId="0" applyFont="1" applyFill="1" applyBorder="1" applyAlignment="1">
      <alignment vertical="top"/>
    </xf>
    <xf numFmtId="9" fontId="21" fillId="8" borderId="12" xfId="0" applyNumberFormat="1" applyFont="1" applyFill="1" applyBorder="1" applyAlignment="1">
      <alignment/>
    </xf>
    <xf numFmtId="0" fontId="0" fillId="8" borderId="20" xfId="0" applyFill="1" applyBorder="1" applyAlignment="1">
      <alignment/>
    </xf>
    <xf numFmtId="0" fontId="21" fillId="8" borderId="53" xfId="0" applyFont="1" applyFill="1" applyBorder="1" applyAlignment="1">
      <alignment horizontal="left" vertical="top"/>
    </xf>
    <xf numFmtId="0" fontId="21" fillId="8" borderId="54" xfId="0" applyFont="1" applyFill="1" applyBorder="1" applyAlignment="1">
      <alignment horizontal="left" vertical="top"/>
    </xf>
    <xf numFmtId="9" fontId="21" fillId="8" borderId="54" xfId="0" applyNumberFormat="1" applyFont="1" applyFill="1" applyBorder="1" applyAlignment="1">
      <alignment/>
    </xf>
    <xf numFmtId="0" fontId="0" fillId="8" borderId="32" xfId="0" applyFill="1" applyBorder="1" applyAlignment="1">
      <alignment/>
    </xf>
    <xf numFmtId="9" fontId="24" fillId="0" borderId="58" xfId="0" applyNumberFormat="1" applyFont="1" applyBorder="1" applyAlignment="1">
      <alignment vertical="top"/>
    </xf>
    <xf numFmtId="0" fontId="24" fillId="0" borderId="58" xfId="0" applyFont="1" applyBorder="1" applyAlignment="1">
      <alignment/>
    </xf>
    <xf numFmtId="165" fontId="21" fillId="3" borderId="58" xfId="0" applyNumberFormat="1" applyFont="1" applyFill="1" applyBorder="1" applyAlignment="1">
      <alignment vertical="top"/>
    </xf>
    <xf numFmtId="0" fontId="24" fillId="5" borderId="0" xfId="0" applyFont="1" applyFill="1" applyBorder="1" applyAlignment="1">
      <alignment vertical="top"/>
    </xf>
    <xf numFmtId="0" fontId="24" fillId="5" borderId="58" xfId="0" applyFont="1" applyFill="1" applyBorder="1" applyAlignment="1">
      <alignment vertical="top" wrapText="1"/>
    </xf>
    <xf numFmtId="9" fontId="24" fillId="0" borderId="43" xfId="0" applyNumberFormat="1" applyFont="1" applyBorder="1" applyAlignment="1">
      <alignment vertical="top"/>
    </xf>
    <xf numFmtId="0" fontId="24" fillId="0" borderId="43" xfId="0" applyFont="1" applyBorder="1" applyAlignment="1">
      <alignment/>
    </xf>
    <xf numFmtId="0" fontId="0" fillId="0" borderId="32" xfId="0" applyBorder="1" applyAlignment="1">
      <alignment/>
    </xf>
    <xf numFmtId="0" fontId="24" fillId="8" borderId="9" xfId="0" applyFont="1" applyFill="1" applyBorder="1" applyAlignment="1">
      <alignment vertical="top"/>
    </xf>
    <xf numFmtId="9" fontId="21" fillId="8" borderId="25" xfId="0" applyNumberFormat="1" applyFont="1" applyFill="1" applyBorder="1" applyAlignment="1">
      <alignment vertical="top"/>
    </xf>
    <xf numFmtId="0" fontId="0" fillId="8" borderId="34" xfId="0" applyFill="1" applyBorder="1" applyAlignment="1">
      <alignment/>
    </xf>
    <xf numFmtId="0" fontId="24" fillId="5" borderId="54" xfId="0" applyFont="1" applyFill="1" applyBorder="1" applyAlignment="1">
      <alignment vertical="top"/>
    </xf>
    <xf numFmtId="0" fontId="13" fillId="0" borderId="32" xfId="0" applyFont="1" applyBorder="1" applyAlignment="1">
      <alignment/>
    </xf>
    <xf numFmtId="0" fontId="24" fillId="0" borderId="58" xfId="0" applyFont="1" applyBorder="1" applyAlignment="1">
      <alignment horizontal="right" vertical="top"/>
    </xf>
    <xf numFmtId="0" fontId="24" fillId="0" borderId="58" xfId="0" applyFont="1" applyBorder="1" applyAlignment="1">
      <alignment horizontal="left" vertical="top"/>
    </xf>
    <xf numFmtId="0" fontId="24" fillId="5" borderId="58" xfId="0" applyFont="1" applyFill="1" applyBorder="1" applyAlignment="1">
      <alignment horizontal="right" vertical="top"/>
    </xf>
    <xf numFmtId="0" fontId="24" fillId="5" borderId="0" xfId="0" applyFont="1" applyFill="1" applyBorder="1" applyAlignment="1">
      <alignment horizontal="right" vertical="top"/>
    </xf>
    <xf numFmtId="0" fontId="24" fillId="0" borderId="0" xfId="0" applyFont="1" applyBorder="1" applyAlignment="1">
      <alignment horizontal="left" vertical="top"/>
    </xf>
    <xf numFmtId="0" fontId="24" fillId="0" borderId="43" xfId="0" applyFont="1" applyBorder="1" applyAlignment="1">
      <alignment horizontal="left" vertical="top"/>
    </xf>
    <xf numFmtId="0" fontId="24" fillId="8" borderId="9" xfId="0" applyFont="1" applyFill="1" applyBorder="1" applyAlignment="1">
      <alignment/>
    </xf>
    <xf numFmtId="0" fontId="21" fillId="8" borderId="25" xfId="0" applyFont="1" applyFill="1" applyBorder="1" applyAlignment="1">
      <alignment horizontal="left" vertical="top"/>
    </xf>
    <xf numFmtId="0" fontId="24" fillId="8" borderId="25" xfId="0" applyFont="1" applyFill="1" applyBorder="1" applyAlignment="1">
      <alignment horizontal="left" vertical="top"/>
    </xf>
    <xf numFmtId="9" fontId="24" fillId="0" borderId="58" xfId="0" applyNumberFormat="1" applyFont="1" applyBorder="1" applyAlignment="1">
      <alignment horizontal="right" vertical="top"/>
    </xf>
    <xf numFmtId="9" fontId="21" fillId="0" borderId="58" xfId="0" applyNumberFormat="1" applyFont="1" applyBorder="1" applyAlignment="1">
      <alignment horizontal="left" vertical="top"/>
    </xf>
    <xf numFmtId="165" fontId="21" fillId="3" borderId="43" xfId="0" applyNumberFormat="1" applyFont="1" applyFill="1" applyBorder="1" applyAlignment="1">
      <alignment horizontal="right" vertical="top"/>
    </xf>
    <xf numFmtId="9" fontId="21" fillId="0" borderId="58" xfId="0" applyNumberFormat="1" applyFont="1" applyBorder="1" applyAlignment="1">
      <alignment vertical="top"/>
    </xf>
    <xf numFmtId="165" fontId="21" fillId="3" borderId="58" xfId="0" applyNumberFormat="1" applyFont="1" applyFill="1" applyBorder="1" applyAlignment="1">
      <alignment horizontal="left" vertical="top"/>
    </xf>
    <xf numFmtId="165" fontId="24" fillId="0" borderId="0" xfId="0" applyNumberFormat="1" applyFont="1" applyFill="1" applyBorder="1" applyAlignment="1">
      <alignment vertical="top"/>
    </xf>
    <xf numFmtId="0" fontId="21" fillId="11" borderId="37" xfId="0" applyFont="1" applyFill="1" applyBorder="1" applyAlignment="1">
      <alignment horizontal="left" vertical="top"/>
    </xf>
    <xf numFmtId="0" fontId="21" fillId="11" borderId="56" xfId="0" applyFont="1" applyFill="1" applyBorder="1" applyAlignment="1">
      <alignment vertical="top"/>
    </xf>
    <xf numFmtId="0" fontId="21" fillId="11" borderId="55" xfId="0" applyFont="1" applyFill="1" applyBorder="1" applyAlignment="1">
      <alignment vertical="top"/>
    </xf>
    <xf numFmtId="0" fontId="24" fillId="8" borderId="14" xfId="0" applyFont="1" applyFill="1" applyBorder="1" applyAlignment="1">
      <alignment vertical="top"/>
    </xf>
    <xf numFmtId="0" fontId="24" fillId="8" borderId="56" xfId="0" applyFont="1" applyFill="1" applyBorder="1" applyAlignment="1">
      <alignment vertical="top"/>
    </xf>
    <xf numFmtId="9" fontId="21" fillId="8" borderId="56" xfId="0" applyNumberFormat="1" applyFont="1" applyFill="1" applyBorder="1" applyAlignment="1">
      <alignment vertical="top"/>
    </xf>
    <xf numFmtId="0" fontId="21" fillId="8" borderId="56" xfId="0" applyFont="1" applyFill="1" applyBorder="1" applyAlignment="1">
      <alignment vertical="top"/>
    </xf>
    <xf numFmtId="0" fontId="0" fillId="8" borderId="21" xfId="0" applyFill="1" applyBorder="1" applyAlignment="1">
      <alignment/>
    </xf>
    <xf numFmtId="9" fontId="21" fillId="8" borderId="54" xfId="0" applyNumberFormat="1" applyFont="1" applyFill="1" applyBorder="1" applyAlignment="1">
      <alignment vertical="top"/>
    </xf>
    <xf numFmtId="0" fontId="24" fillId="5" borderId="0" xfId="0" applyNumberFormat="1" applyFont="1" applyFill="1" applyBorder="1" applyAlignment="1">
      <alignment vertical="top"/>
    </xf>
    <xf numFmtId="0" fontId="21" fillId="0" borderId="0" xfId="0" applyFont="1" applyBorder="1" applyAlignment="1">
      <alignment vertical="top"/>
    </xf>
    <xf numFmtId="0" fontId="21" fillId="5" borderId="0" xfId="0" applyFont="1" applyFill="1" applyBorder="1" applyAlignment="1">
      <alignment vertical="top"/>
    </xf>
    <xf numFmtId="9" fontId="24" fillId="8" borderId="9" xfId="0" applyNumberFormat="1" applyFont="1" applyFill="1" applyBorder="1" applyAlignment="1">
      <alignment vertical="top"/>
    </xf>
    <xf numFmtId="9" fontId="24" fillId="8" borderId="25" xfId="0" applyNumberFormat="1" applyFont="1" applyFill="1" applyBorder="1" applyAlignment="1">
      <alignment vertical="top"/>
    </xf>
    <xf numFmtId="165" fontId="21" fillId="8" borderId="25" xfId="0" applyNumberFormat="1" applyFont="1" applyFill="1" applyBorder="1" applyAlignment="1">
      <alignment/>
    </xf>
    <xf numFmtId="165" fontId="24" fillId="8" borderId="25" xfId="0" applyNumberFormat="1" applyFont="1" applyFill="1" applyBorder="1" applyAlignment="1">
      <alignment vertical="top"/>
    </xf>
    <xf numFmtId="165" fontId="21" fillId="8" borderId="25" xfId="0" applyNumberFormat="1" applyFont="1" applyFill="1" applyBorder="1" applyAlignment="1">
      <alignment vertical="top"/>
    </xf>
    <xf numFmtId="165" fontId="21" fillId="0" borderId="63" xfId="0" applyNumberFormat="1" applyFont="1" applyFill="1" applyBorder="1" applyAlignment="1">
      <alignment vertical="top"/>
    </xf>
    <xf numFmtId="165" fontId="24" fillId="0" borderId="63" xfId="0" applyNumberFormat="1" applyFont="1" applyFill="1" applyBorder="1" applyAlignment="1">
      <alignment vertical="top"/>
    </xf>
    <xf numFmtId="165" fontId="24" fillId="0" borderId="23" xfId="0" applyNumberFormat="1" applyFont="1" applyFill="1" applyBorder="1" applyAlignment="1">
      <alignment vertical="top"/>
    </xf>
    <xf numFmtId="0" fontId="24" fillId="0" borderId="63" xfId="0" applyFont="1" applyFill="1" applyBorder="1" applyAlignment="1">
      <alignment vertical="top"/>
    </xf>
    <xf numFmtId="0" fontId="24" fillId="0" borderId="23" xfId="0" applyFont="1" applyFill="1" applyBorder="1" applyAlignment="1">
      <alignment vertical="top"/>
    </xf>
    <xf numFmtId="0" fontId="0" fillId="0" borderId="24" xfId="0" applyBorder="1" applyAlignment="1">
      <alignment/>
    </xf>
    <xf numFmtId="0" fontId="0" fillId="0" borderId="12" xfId="0" applyBorder="1" applyAlignment="1">
      <alignment vertical="top"/>
    </xf>
    <xf numFmtId="166" fontId="13" fillId="0" borderId="0" xfId="0" applyNumberFormat="1" applyFont="1" applyAlignment="1">
      <alignment vertical="top"/>
    </xf>
    <xf numFmtId="0" fontId="29" fillId="8" borderId="12" xfId="0" applyFont="1" applyFill="1" applyBorder="1" applyAlignment="1">
      <alignment/>
    </xf>
    <xf numFmtId="0" fontId="29" fillId="8" borderId="12" xfId="0" applyFont="1" applyFill="1" applyBorder="1" applyAlignment="1">
      <alignment/>
    </xf>
    <xf numFmtId="0" fontId="30" fillId="2" borderId="1" xfId="0" applyFont="1" applyFill="1" applyBorder="1" applyAlignment="1">
      <alignment horizontal="left"/>
    </xf>
    <xf numFmtId="0" fontId="30" fillId="2" borderId="2" xfId="0" applyFont="1" applyFill="1" applyBorder="1" applyAlignment="1">
      <alignment/>
    </xf>
    <xf numFmtId="3" fontId="31" fillId="8" borderId="12" xfId="0" applyNumberFormat="1" applyFont="1" applyFill="1" applyBorder="1" applyAlignment="1">
      <alignment vertical="top"/>
    </xf>
    <xf numFmtId="3" fontId="32" fillId="8" borderId="12" xfId="0" applyNumberFormat="1" applyFont="1" applyFill="1" applyBorder="1" applyAlignment="1">
      <alignment vertical="top"/>
    </xf>
    <xf numFmtId="3" fontId="33" fillId="8" borderId="12" xfId="0" applyNumberFormat="1" applyFont="1" applyFill="1" applyBorder="1" applyAlignment="1">
      <alignment vertical="top"/>
    </xf>
    <xf numFmtId="3" fontId="35" fillId="8" borderId="12" xfId="0" applyNumberFormat="1" applyFont="1" applyFill="1" applyBorder="1" applyAlignment="1">
      <alignment vertical="top"/>
    </xf>
    <xf numFmtId="0" fontId="29" fillId="8" borderId="20" xfId="0" applyFont="1" applyFill="1" applyBorder="1" applyAlignment="1">
      <alignment vertical="top"/>
    </xf>
    <xf numFmtId="0" fontId="29" fillId="0" borderId="12" xfId="0" applyFont="1" applyBorder="1" applyAlignment="1">
      <alignment horizontal="right" vertical="top"/>
    </xf>
    <xf numFmtId="3" fontId="32" fillId="0" borderId="12" xfId="0" applyNumberFormat="1" applyFont="1" applyFill="1" applyBorder="1" applyAlignment="1">
      <alignment vertical="top"/>
    </xf>
    <xf numFmtId="165" fontId="29" fillId="0" borderId="12" xfId="0" applyNumberFormat="1" applyFont="1" applyBorder="1" applyAlignment="1">
      <alignment horizontal="center" vertical="top"/>
    </xf>
    <xf numFmtId="0" fontId="29" fillId="0" borderId="12" xfId="0" applyFont="1" applyBorder="1" applyAlignment="1">
      <alignment/>
    </xf>
    <xf numFmtId="0" fontId="20" fillId="9" borderId="3" xfId="0" applyFont="1" applyFill="1" applyBorder="1" applyAlignment="1">
      <alignment horizontal="center"/>
    </xf>
    <xf numFmtId="0" fontId="20" fillId="9" borderId="64" xfId="0" applyFont="1" applyFill="1" applyBorder="1" applyAlignment="1">
      <alignment horizontal="center"/>
    </xf>
    <xf numFmtId="0" fontId="20" fillId="8" borderId="0" xfId="0" applyFont="1" applyFill="1" applyBorder="1" applyAlignment="1">
      <alignment horizontal="center"/>
    </xf>
    <xf numFmtId="165" fontId="0" fillId="0" borderId="46" xfId="0" applyNumberFormat="1" applyFont="1" applyBorder="1" applyAlignment="1">
      <alignment horizontal="center" vertical="top"/>
    </xf>
    <xf numFmtId="0" fontId="22" fillId="3" borderId="24" xfId="0" applyFont="1" applyFill="1" applyBorder="1" applyAlignment="1">
      <alignment/>
    </xf>
    <xf numFmtId="3" fontId="0" fillId="0" borderId="0" xfId="0" applyNumberFormat="1" applyFont="1" applyFill="1" applyBorder="1" applyAlignment="1">
      <alignment vertical="top"/>
    </xf>
    <xf numFmtId="165" fontId="27" fillId="0" borderId="47" xfId="0" applyNumberFormat="1" applyFont="1" applyBorder="1" applyAlignment="1">
      <alignment horizontal="center" vertical="top"/>
    </xf>
    <xf numFmtId="0" fontId="22" fillId="3" borderId="2" xfId="0" applyFont="1" applyFill="1" applyBorder="1" applyAlignment="1">
      <alignment/>
    </xf>
    <xf numFmtId="0" fontId="20" fillId="3" borderId="30" xfId="0" applyFont="1" applyFill="1" applyBorder="1" applyAlignment="1">
      <alignment/>
    </xf>
    <xf numFmtId="0" fontId="20" fillId="3" borderId="34" xfId="0" applyFont="1" applyFill="1" applyBorder="1" applyAlignment="1">
      <alignment/>
    </xf>
    <xf numFmtId="0" fontId="20" fillId="3" borderId="36" xfId="0" applyFont="1" applyFill="1" applyBorder="1" applyAlignment="1">
      <alignment/>
    </xf>
    <xf numFmtId="165" fontId="27" fillId="0" borderId="45" xfId="0" applyNumberFormat="1" applyFont="1" applyBorder="1" applyAlignment="1">
      <alignment horizontal="center" vertical="top"/>
    </xf>
    <xf numFmtId="0" fontId="0" fillId="8" borderId="56" xfId="0" applyFill="1" applyBorder="1" applyAlignment="1">
      <alignment horizontal="left"/>
    </xf>
    <xf numFmtId="0" fontId="20" fillId="3" borderId="32" xfId="0" applyFont="1" applyFill="1" applyBorder="1" applyAlignment="1">
      <alignment/>
    </xf>
    <xf numFmtId="0" fontId="0" fillId="8" borderId="21" xfId="0" applyFont="1" applyFill="1" applyBorder="1" applyAlignment="1">
      <alignment vertical="top"/>
    </xf>
    <xf numFmtId="1" fontId="25" fillId="3" borderId="65" xfId="0" applyNumberFormat="1" applyFont="1" applyFill="1" applyBorder="1" applyAlignment="1">
      <alignment/>
    </xf>
    <xf numFmtId="3" fontId="13" fillId="8" borderId="12" xfId="0" applyNumberFormat="1" applyFont="1" applyFill="1" applyBorder="1" applyAlignment="1">
      <alignment vertical="top"/>
    </xf>
    <xf numFmtId="0" fontId="20" fillId="8" borderId="12" xfId="0" applyFont="1" applyFill="1" applyBorder="1" applyAlignment="1">
      <alignment/>
    </xf>
    <xf numFmtId="3" fontId="0" fillId="8" borderId="12" xfId="0" applyNumberFormat="1" applyFont="1" applyFill="1" applyBorder="1" applyAlignment="1">
      <alignment vertical="top"/>
    </xf>
    <xf numFmtId="3" fontId="1" fillId="8" borderId="0" xfId="0" applyNumberFormat="1" applyFont="1" applyFill="1" applyBorder="1" applyAlignment="1">
      <alignment vertical="top"/>
    </xf>
    <xf numFmtId="0" fontId="0" fillId="8" borderId="21" xfId="0" applyFill="1" applyBorder="1" applyAlignment="1">
      <alignment vertical="top"/>
    </xf>
    <xf numFmtId="1" fontId="25" fillId="8" borderId="41" xfId="0" applyNumberFormat="1" applyFont="1" applyFill="1" applyBorder="1" applyAlignment="1">
      <alignment/>
    </xf>
    <xf numFmtId="1" fontId="25" fillId="8" borderId="23" xfId="0" applyNumberFormat="1" applyFont="1" applyFill="1" applyBorder="1" applyAlignment="1">
      <alignment/>
    </xf>
    <xf numFmtId="3" fontId="33" fillId="8" borderId="23" xfId="0" applyNumberFormat="1" applyFont="1" applyFill="1" applyBorder="1" applyAlignment="1">
      <alignment vertical="top"/>
    </xf>
    <xf numFmtId="0" fontId="20" fillId="8" borderId="23" xfId="0" applyFont="1" applyFill="1" applyBorder="1" applyAlignment="1">
      <alignment/>
    </xf>
    <xf numFmtId="0" fontId="21" fillId="11" borderId="50" xfId="0" applyFont="1" applyFill="1" applyBorder="1" applyAlignment="1">
      <alignment/>
    </xf>
    <xf numFmtId="0" fontId="24" fillId="11" borderId="51" xfId="0" applyFont="1" applyFill="1" applyBorder="1" applyAlignment="1">
      <alignment vertical="top"/>
    </xf>
    <xf numFmtId="0" fontId="24" fillId="11" borderId="66" xfId="0" applyFont="1" applyFill="1" applyBorder="1" applyAlignment="1">
      <alignment vertical="top"/>
    </xf>
    <xf numFmtId="0" fontId="24" fillId="11" borderId="2" xfId="0" applyFont="1" applyFill="1" applyBorder="1" applyAlignment="1">
      <alignment vertical="top"/>
    </xf>
    <xf numFmtId="3" fontId="33" fillId="0" borderId="2" xfId="0" applyNumberFormat="1" applyFont="1" applyFill="1" applyBorder="1" applyAlignment="1">
      <alignment vertical="top"/>
    </xf>
    <xf numFmtId="165" fontId="24" fillId="5" borderId="58" xfId="0" applyNumberFormat="1" applyFont="1" applyFill="1" applyBorder="1" applyAlignment="1">
      <alignment vertical="top"/>
    </xf>
    <xf numFmtId="165" fontId="24" fillId="0" borderId="61" xfId="0" applyNumberFormat="1" applyFont="1" applyBorder="1" applyAlignment="1">
      <alignment vertical="top"/>
    </xf>
    <xf numFmtId="165" fontId="24" fillId="0" borderId="61" xfId="0" applyNumberFormat="1" applyFont="1" applyFill="1" applyBorder="1" applyAlignment="1">
      <alignment vertical="top"/>
    </xf>
    <xf numFmtId="0" fontId="0" fillId="0" borderId="22" xfId="0" applyBorder="1" applyAlignment="1">
      <alignment/>
    </xf>
    <xf numFmtId="0" fontId="0" fillId="0" borderId="23" xfId="0" applyBorder="1" applyAlignment="1">
      <alignment/>
    </xf>
    <xf numFmtId="165" fontId="21" fillId="0" borderId="59" xfId="0" applyNumberFormat="1" applyFont="1" applyFill="1" applyBorder="1" applyAlignment="1">
      <alignment vertical="top"/>
    </xf>
    <xf numFmtId="0" fontId="21" fillId="11" borderId="1" xfId="0" applyFont="1" applyFill="1" applyBorder="1" applyAlignment="1">
      <alignment horizontal="left" vertical="top"/>
    </xf>
    <xf numFmtId="0" fontId="21" fillId="11" borderId="41" xfId="0" applyFont="1" applyFill="1" applyBorder="1" applyAlignment="1">
      <alignment horizontal="left" vertical="top"/>
    </xf>
    <xf numFmtId="0" fontId="21" fillId="11" borderId="2" xfId="0" applyFont="1" applyFill="1" applyBorder="1" applyAlignment="1">
      <alignment horizontal="left" vertical="top"/>
    </xf>
    <xf numFmtId="0" fontId="24" fillId="0" borderId="58" xfId="0" applyFont="1" applyFill="1" applyBorder="1" applyAlignment="1">
      <alignment horizontal="left" vertical="top"/>
    </xf>
    <xf numFmtId="0" fontId="21" fillId="11" borderId="41" xfId="0" applyFont="1" applyFill="1" applyBorder="1" applyAlignment="1">
      <alignment vertical="top"/>
    </xf>
    <xf numFmtId="0" fontId="21" fillId="11" borderId="2" xfId="0" applyFont="1" applyFill="1" applyBorder="1" applyAlignment="1">
      <alignment vertical="top"/>
    </xf>
    <xf numFmtId="0" fontId="21" fillId="0" borderId="0" xfId="0" applyFont="1" applyFill="1" applyBorder="1" applyAlignment="1">
      <alignment vertical="top"/>
    </xf>
    <xf numFmtId="0" fontId="30" fillId="2" borderId="8" xfId="0" applyFont="1" applyFill="1" applyBorder="1" applyAlignment="1">
      <alignment/>
    </xf>
    <xf numFmtId="0" fontId="13" fillId="12" borderId="20" xfId="0" applyFont="1" applyFill="1" applyBorder="1" applyAlignment="1">
      <alignment horizontal="center"/>
    </xf>
    <xf numFmtId="0" fontId="13" fillId="0" borderId="0" xfId="0" applyFont="1" applyFill="1" applyBorder="1" applyAlignment="1">
      <alignment horizontal="center"/>
    </xf>
    <xf numFmtId="0" fontId="13" fillId="5" borderId="16" xfId="0" applyFont="1" applyFill="1" applyBorder="1" applyAlignment="1">
      <alignment horizontal="left" vertical="top"/>
    </xf>
    <xf numFmtId="0" fontId="0" fillId="5" borderId="0" xfId="0" applyFill="1" applyBorder="1" applyAlignment="1">
      <alignment vertical="top"/>
    </xf>
    <xf numFmtId="0" fontId="0" fillId="5" borderId="21" xfId="0" applyFill="1" applyBorder="1" applyAlignment="1">
      <alignment/>
    </xf>
    <xf numFmtId="1" fontId="0" fillId="0" borderId="46" xfId="0" applyNumberFormat="1" applyBorder="1" applyAlignment="1">
      <alignment/>
    </xf>
    <xf numFmtId="1" fontId="0" fillId="0" borderId="0" xfId="0" applyNumberFormat="1" applyFill="1" applyBorder="1" applyAlignment="1">
      <alignment/>
    </xf>
    <xf numFmtId="1" fontId="0" fillId="0" borderId="0" xfId="0" applyNumberFormat="1" applyAlignment="1">
      <alignment/>
    </xf>
    <xf numFmtId="1" fontId="0" fillId="0" borderId="47" xfId="0" applyNumberFormat="1" applyBorder="1" applyAlignment="1">
      <alignment/>
    </xf>
    <xf numFmtId="1" fontId="0" fillId="0" borderId="47" xfId="0" applyNumberFormat="1" applyBorder="1" applyAlignment="1">
      <alignment vertical="top"/>
    </xf>
    <xf numFmtId="1" fontId="0" fillId="0" borderId="48" xfId="0" applyNumberFormat="1" applyBorder="1" applyAlignment="1">
      <alignment vertical="top"/>
    </xf>
    <xf numFmtId="1" fontId="13" fillId="0" borderId="0" xfId="0" applyNumberFormat="1" applyFont="1" applyFill="1" applyBorder="1" applyAlignment="1">
      <alignment horizontal="center"/>
    </xf>
    <xf numFmtId="1" fontId="5" fillId="0" borderId="48" xfId="0" applyNumberFormat="1" applyFont="1" applyBorder="1" applyAlignment="1">
      <alignment vertical="top"/>
    </xf>
    <xf numFmtId="0" fontId="13" fillId="5" borderId="16" xfId="0" applyFont="1" applyFill="1" applyBorder="1" applyAlignment="1">
      <alignment/>
    </xf>
    <xf numFmtId="0" fontId="0" fillId="5" borderId="0" xfId="0" applyFont="1" applyFill="1" applyBorder="1" applyAlignment="1">
      <alignment vertical="top"/>
    </xf>
    <xf numFmtId="1" fontId="13" fillId="12" borderId="47" xfId="0" applyNumberFormat="1" applyFont="1" applyFill="1" applyBorder="1" applyAlignment="1">
      <alignment horizontal="center"/>
    </xf>
    <xf numFmtId="1" fontId="13" fillId="12" borderId="46" xfId="0" applyNumberFormat="1" applyFont="1" applyFill="1" applyBorder="1" applyAlignment="1">
      <alignment horizontal="center"/>
    </xf>
    <xf numFmtId="1" fontId="0" fillId="0" borderId="21" xfId="0" applyNumberFormat="1" applyFont="1" applyBorder="1" applyAlignment="1">
      <alignment vertical="top"/>
    </xf>
    <xf numFmtId="1" fontId="0" fillId="0" borderId="21" xfId="0" applyNumberFormat="1" applyBorder="1" applyAlignment="1">
      <alignment/>
    </xf>
    <xf numFmtId="1" fontId="5" fillId="0" borderId="2" xfId="0" applyNumberFormat="1" applyFont="1" applyBorder="1" applyAlignment="1">
      <alignment vertical="top"/>
    </xf>
    <xf numFmtId="1" fontId="0" fillId="0" borderId="48" xfId="0" applyNumberFormat="1" applyBorder="1" applyAlignment="1">
      <alignment/>
    </xf>
    <xf numFmtId="0" fontId="0" fillId="0" borderId="0" xfId="0" applyFont="1" applyBorder="1" applyAlignment="1">
      <alignment vertical="top"/>
    </xf>
    <xf numFmtId="0" fontId="5" fillId="0" borderId="0" xfId="0" applyFont="1" applyBorder="1" applyAlignment="1">
      <alignment vertical="top"/>
    </xf>
    <xf numFmtId="1" fontId="5" fillId="0" borderId="0" xfId="0" applyNumberFormat="1" applyFont="1" applyBorder="1" applyAlignment="1">
      <alignment vertical="top"/>
    </xf>
    <xf numFmtId="1" fontId="0" fillId="0" borderId="0" xfId="0" applyNumberFormat="1" applyBorder="1" applyAlignment="1">
      <alignment/>
    </xf>
    <xf numFmtId="0" fontId="13" fillId="5" borderId="16" xfId="0" applyFont="1" applyFill="1" applyBorder="1" applyAlignment="1">
      <alignment/>
    </xf>
    <xf numFmtId="0" fontId="0" fillId="5" borderId="0" xfId="0" applyFill="1" applyBorder="1" applyAlignment="1">
      <alignment/>
    </xf>
    <xf numFmtId="1" fontId="0" fillId="0" borderId="20" xfId="0" applyNumberFormat="1" applyBorder="1" applyAlignment="1">
      <alignment/>
    </xf>
    <xf numFmtId="0" fontId="13" fillId="12" borderId="48" xfId="0" applyFont="1" applyFill="1" applyBorder="1" applyAlignment="1">
      <alignment horizontal="center"/>
    </xf>
    <xf numFmtId="0" fontId="13" fillId="0" borderId="0" xfId="0" applyFont="1" applyFill="1" applyBorder="1" applyAlignment="1">
      <alignment/>
    </xf>
    <xf numFmtId="49" fontId="0" fillId="0" borderId="0" xfId="0" applyNumberFormat="1" applyAlignment="1">
      <alignment/>
    </xf>
    <xf numFmtId="0" fontId="13" fillId="5" borderId="1" xfId="0" applyFont="1" applyFill="1" applyBorder="1" applyAlignment="1">
      <alignment horizontal="left" vertical="top"/>
    </xf>
    <xf numFmtId="0" fontId="0" fillId="5" borderId="41" xfId="0" applyFill="1" applyBorder="1" applyAlignment="1">
      <alignment vertical="top"/>
    </xf>
    <xf numFmtId="0" fontId="0" fillId="5" borderId="41" xfId="0" applyFill="1" applyBorder="1" applyAlignment="1">
      <alignment/>
    </xf>
    <xf numFmtId="1" fontId="36" fillId="0" borderId="48" xfId="0" applyNumberFormat="1" applyFont="1" applyBorder="1" applyAlignment="1">
      <alignment horizontal="center"/>
    </xf>
    <xf numFmtId="1" fontId="0" fillId="0" borderId="16" xfId="0" applyNumberFormat="1" applyBorder="1" applyAlignment="1">
      <alignment vertical="top"/>
    </xf>
    <xf numFmtId="1" fontId="0" fillId="8" borderId="21" xfId="0" applyNumberFormat="1" applyFill="1" applyBorder="1" applyAlignment="1">
      <alignment/>
    </xf>
    <xf numFmtId="1" fontId="0" fillId="0" borderId="16" xfId="0" applyNumberFormat="1" applyBorder="1" applyAlignment="1">
      <alignment/>
    </xf>
    <xf numFmtId="1" fontId="0" fillId="0" borderId="21" xfId="0" applyNumberFormat="1" applyFill="1" applyBorder="1" applyAlignment="1">
      <alignment/>
    </xf>
    <xf numFmtId="1" fontId="13" fillId="12" borderId="46" xfId="0" applyNumberFormat="1" applyFont="1" applyFill="1" applyBorder="1" applyAlignment="1">
      <alignment/>
    </xf>
    <xf numFmtId="1" fontId="13" fillId="12" borderId="46" xfId="0" applyNumberFormat="1" applyFont="1" applyFill="1" applyBorder="1" applyAlignment="1">
      <alignment/>
    </xf>
    <xf numFmtId="1" fontId="13" fillId="12" borderId="11" xfId="0" applyNumberFormat="1" applyFont="1" applyFill="1" applyBorder="1" applyAlignment="1">
      <alignment/>
    </xf>
    <xf numFmtId="1" fontId="13" fillId="12" borderId="20" xfId="0" applyNumberFormat="1" applyFont="1" applyFill="1" applyBorder="1" applyAlignment="1">
      <alignment/>
    </xf>
    <xf numFmtId="1" fontId="36" fillId="0" borderId="1" xfId="0" applyNumberFormat="1" applyFont="1" applyBorder="1" applyAlignment="1">
      <alignment horizontal="center"/>
    </xf>
    <xf numFmtId="1" fontId="36" fillId="0" borderId="2" xfId="0" applyNumberFormat="1" applyFont="1" applyFill="1" applyBorder="1" applyAlignment="1">
      <alignment horizontal="center"/>
    </xf>
    <xf numFmtId="1" fontId="36" fillId="0" borderId="49" xfId="0" applyNumberFormat="1" applyFont="1" applyBorder="1" applyAlignment="1">
      <alignment horizontal="center"/>
    </xf>
    <xf numFmtId="1" fontId="36" fillId="0" borderId="2" xfId="0" applyNumberFormat="1" applyFont="1" applyBorder="1" applyAlignment="1">
      <alignment horizontal="center"/>
    </xf>
    <xf numFmtId="1" fontId="0" fillId="8" borderId="67" xfId="0" applyNumberFormat="1" applyFill="1" applyBorder="1" applyAlignment="1">
      <alignment/>
    </xf>
    <xf numFmtId="1" fontId="0" fillId="8" borderId="16" xfId="0" applyNumberFormat="1" applyFill="1" applyBorder="1" applyAlignment="1">
      <alignment vertical="top"/>
    </xf>
    <xf numFmtId="1" fontId="0" fillId="0" borderId="29" xfId="0" applyNumberFormat="1" applyFont="1" applyBorder="1" applyAlignment="1">
      <alignment vertical="top"/>
    </xf>
    <xf numFmtId="1" fontId="0" fillId="8" borderId="32" xfId="0" applyNumberFormat="1" applyFill="1" applyBorder="1" applyAlignment="1">
      <alignment/>
    </xf>
    <xf numFmtId="1" fontId="0" fillId="0" borderId="29" xfId="0" applyNumberFormat="1" applyBorder="1" applyAlignment="1">
      <alignment/>
    </xf>
    <xf numFmtId="1" fontId="0" fillId="8" borderId="44" xfId="0" applyNumberFormat="1" applyFill="1" applyBorder="1" applyAlignment="1">
      <alignment/>
    </xf>
    <xf numFmtId="1" fontId="0" fillId="0" borderId="57" xfId="0" applyNumberFormat="1" applyBorder="1" applyAlignment="1">
      <alignment/>
    </xf>
    <xf numFmtId="0" fontId="13" fillId="5" borderId="1" xfId="0" applyFont="1" applyFill="1" applyBorder="1" applyAlignment="1">
      <alignment/>
    </xf>
    <xf numFmtId="0" fontId="0" fillId="5" borderId="41" xfId="0" applyFont="1" applyFill="1" applyBorder="1" applyAlignment="1">
      <alignment vertical="top"/>
    </xf>
    <xf numFmtId="1" fontId="0" fillId="0" borderId="16" xfId="0" applyNumberFormat="1" applyFont="1" applyBorder="1" applyAlignment="1">
      <alignment vertical="top"/>
    </xf>
    <xf numFmtId="1" fontId="0" fillId="0" borderId="32" xfId="0" applyNumberFormat="1" applyBorder="1" applyAlignment="1">
      <alignment/>
    </xf>
    <xf numFmtId="1" fontId="0" fillId="0" borderId="37" xfId="0" applyNumberFormat="1" applyBorder="1" applyAlignment="1">
      <alignment/>
    </xf>
    <xf numFmtId="0" fontId="13" fillId="5" borderId="1" xfId="0" applyFont="1" applyFill="1" applyBorder="1" applyAlignment="1">
      <alignment/>
    </xf>
    <xf numFmtId="1" fontId="0" fillId="8" borderId="16" xfId="0" applyNumberFormat="1" applyFill="1" applyBorder="1" applyAlignment="1">
      <alignment/>
    </xf>
    <xf numFmtId="1" fontId="0" fillId="8" borderId="29" xfId="0" applyNumberFormat="1" applyFill="1" applyBorder="1" applyAlignment="1">
      <alignment/>
    </xf>
    <xf numFmtId="1" fontId="0" fillId="0" borderId="16" xfId="0" applyNumberFormat="1" applyFill="1" applyBorder="1" applyAlignment="1">
      <alignment/>
    </xf>
    <xf numFmtId="0" fontId="13" fillId="9" borderId="1" xfId="0" applyFont="1" applyFill="1" applyBorder="1" applyAlignment="1">
      <alignment/>
    </xf>
    <xf numFmtId="0" fontId="13" fillId="9" borderId="41" xfId="0" applyFont="1" applyFill="1" applyBorder="1" applyAlignment="1">
      <alignment/>
    </xf>
    <xf numFmtId="1" fontId="0" fillId="0" borderId="1" xfId="0" applyNumberFormat="1" applyFill="1" applyBorder="1" applyAlignment="1">
      <alignment/>
    </xf>
    <xf numFmtId="1" fontId="0" fillId="0" borderId="2" xfId="0" applyNumberFormat="1" applyFill="1" applyBorder="1" applyAlignment="1">
      <alignment/>
    </xf>
    <xf numFmtId="1" fontId="0" fillId="0" borderId="1" xfId="0" applyNumberFormat="1" applyBorder="1" applyAlignment="1">
      <alignment/>
    </xf>
    <xf numFmtId="1" fontId="0" fillId="0" borderId="2" xfId="0" applyNumberFormat="1" applyBorder="1" applyAlignment="1">
      <alignment/>
    </xf>
    <xf numFmtId="0" fontId="0" fillId="2" borderId="12" xfId="0" applyFill="1" applyBorder="1" applyAlignment="1">
      <alignment/>
    </xf>
    <xf numFmtId="0" fontId="0" fillId="2" borderId="12" xfId="0" applyFont="1" applyFill="1" applyBorder="1" applyAlignment="1">
      <alignment vertical="top"/>
    </xf>
    <xf numFmtId="1" fontId="0" fillId="2" borderId="12" xfId="0" applyNumberFormat="1" applyFill="1" applyBorder="1" applyAlignment="1">
      <alignment/>
    </xf>
    <xf numFmtId="0" fontId="0" fillId="2" borderId="0" xfId="0" applyFill="1" applyBorder="1" applyAlignment="1">
      <alignment/>
    </xf>
    <xf numFmtId="1" fontId="0" fillId="2" borderId="0" xfId="0" applyNumberFormat="1" applyFill="1" applyBorder="1" applyAlignment="1">
      <alignment/>
    </xf>
    <xf numFmtId="0" fontId="0" fillId="2" borderId="23" xfId="0" applyFill="1" applyBorder="1" applyAlignment="1">
      <alignment/>
    </xf>
    <xf numFmtId="1" fontId="0" fillId="2" borderId="23" xfId="0" applyNumberFormat="1" applyFill="1" applyBorder="1" applyAlignment="1">
      <alignment/>
    </xf>
    <xf numFmtId="0" fontId="13" fillId="5" borderId="22" xfId="0" applyFont="1" applyFill="1" applyBorder="1" applyAlignment="1">
      <alignment vertical="top"/>
    </xf>
    <xf numFmtId="0" fontId="13" fillId="5" borderId="23" xfId="0" applyFont="1" applyFill="1" applyBorder="1" applyAlignment="1">
      <alignment/>
    </xf>
    <xf numFmtId="0" fontId="13" fillId="5" borderId="22" xfId="0" applyFont="1" applyFill="1" applyBorder="1" applyAlignment="1">
      <alignment/>
    </xf>
    <xf numFmtId="1" fontId="36" fillId="0" borderId="22" xfId="0" applyNumberFormat="1" applyFont="1" applyBorder="1" applyAlignment="1">
      <alignment horizontal="center"/>
    </xf>
    <xf numFmtId="1" fontId="36" fillId="0" borderId="24" xfId="0" applyNumberFormat="1" applyFont="1" applyBorder="1" applyAlignment="1">
      <alignment horizontal="center"/>
    </xf>
    <xf numFmtId="1" fontId="36" fillId="0" borderId="24" xfId="0" applyNumberFormat="1" applyFont="1" applyFill="1" applyBorder="1" applyAlignment="1">
      <alignment horizontal="center"/>
    </xf>
    <xf numFmtId="1" fontId="36" fillId="0" borderId="68" xfId="0" applyNumberFormat="1" applyFont="1" applyBorder="1" applyAlignment="1">
      <alignment horizontal="center"/>
    </xf>
    <xf numFmtId="1" fontId="24" fillId="0" borderId="21" xfId="0" applyNumberFormat="1" applyFont="1" applyBorder="1" applyAlignment="1">
      <alignment/>
    </xf>
    <xf numFmtId="1" fontId="0" fillId="0" borderId="21" xfId="0" applyNumberFormat="1" applyFont="1" applyBorder="1" applyAlignment="1">
      <alignment horizontal="right"/>
    </xf>
    <xf numFmtId="0" fontId="13" fillId="9" borderId="11" xfId="0" applyFont="1" applyFill="1" applyBorder="1" applyAlignment="1">
      <alignment/>
    </xf>
    <xf numFmtId="0" fontId="0" fillId="9" borderId="12" xfId="0" applyFill="1" applyBorder="1" applyAlignment="1">
      <alignment/>
    </xf>
    <xf numFmtId="1" fontId="0" fillId="0" borderId="11" xfId="0" applyNumberFormat="1" applyFill="1" applyBorder="1" applyAlignment="1">
      <alignment/>
    </xf>
    <xf numFmtId="1" fontId="0" fillId="0" borderId="20" xfId="0" applyNumberFormat="1" applyFill="1" applyBorder="1" applyAlignment="1">
      <alignment/>
    </xf>
    <xf numFmtId="1" fontId="0" fillId="0" borderId="11" xfId="0" applyNumberFormat="1" applyBorder="1" applyAlignment="1">
      <alignment/>
    </xf>
    <xf numFmtId="0" fontId="13" fillId="11" borderId="69" xfId="0" applyFont="1" applyFill="1" applyBorder="1" applyAlignment="1">
      <alignment/>
    </xf>
    <xf numFmtId="0" fontId="0" fillId="11" borderId="70" xfId="0" applyFill="1" applyBorder="1" applyAlignment="1">
      <alignment/>
    </xf>
    <xf numFmtId="0" fontId="13" fillId="2" borderId="0" xfId="0" applyFont="1" applyFill="1" applyBorder="1" applyAlignment="1">
      <alignment/>
    </xf>
    <xf numFmtId="0" fontId="0" fillId="0" borderId="0" xfId="0" applyBorder="1" applyAlignment="1">
      <alignment/>
    </xf>
    <xf numFmtId="0" fontId="13" fillId="0" borderId="0" xfId="0" applyFont="1" applyBorder="1" applyAlignment="1">
      <alignment/>
    </xf>
    <xf numFmtId="0" fontId="13" fillId="13" borderId="0" xfId="0" applyFont="1" applyFill="1" applyBorder="1" applyAlignment="1">
      <alignment/>
    </xf>
    <xf numFmtId="0" fontId="20" fillId="0" borderId="0" xfId="0" applyFont="1" applyBorder="1" applyAlignment="1">
      <alignment/>
    </xf>
    <xf numFmtId="0" fontId="20" fillId="0" borderId="0" xfId="0" applyFont="1" applyFill="1" applyBorder="1" applyAlignment="1">
      <alignment horizontal="right"/>
    </xf>
    <xf numFmtId="0" fontId="0" fillId="0" borderId="59" xfId="0" applyFill="1" applyBorder="1" applyAlignment="1">
      <alignment/>
    </xf>
    <xf numFmtId="0" fontId="0" fillId="4" borderId="56" xfId="0" applyFont="1" applyFill="1" applyBorder="1" applyAlignment="1">
      <alignment vertical="top"/>
    </xf>
    <xf numFmtId="0" fontId="0" fillId="4" borderId="0" xfId="0" applyFont="1" applyFill="1" applyBorder="1" applyAlignment="1">
      <alignment vertical="top"/>
    </xf>
    <xf numFmtId="0" fontId="0" fillId="4" borderId="54" xfId="0" applyFill="1" applyBorder="1" applyAlignment="1">
      <alignment/>
    </xf>
    <xf numFmtId="0" fontId="13" fillId="0" borderId="0" xfId="0" applyNumberFormat="1" applyFont="1" applyFill="1" applyBorder="1" applyAlignment="1">
      <alignment horizontal="center"/>
    </xf>
    <xf numFmtId="0" fontId="13" fillId="0" borderId="59" xfId="0" applyFont="1" applyFill="1" applyBorder="1" applyAlignment="1">
      <alignment/>
    </xf>
    <xf numFmtId="0" fontId="0" fillId="11" borderId="56" xfId="0" applyFont="1" applyFill="1" applyBorder="1" applyAlignment="1">
      <alignment/>
    </xf>
    <xf numFmtId="0" fontId="0" fillId="11" borderId="0" xfId="0" applyFont="1" applyFill="1" applyBorder="1" applyAlignment="1">
      <alignment vertical="top"/>
    </xf>
    <xf numFmtId="0" fontId="0" fillId="11" borderId="54" xfId="0" applyFont="1" applyFill="1" applyBorder="1" applyAlignment="1">
      <alignment vertical="top"/>
    </xf>
    <xf numFmtId="0" fontId="0" fillId="0" borderId="0" xfId="0" applyFont="1" applyFill="1" applyBorder="1" applyAlignment="1">
      <alignment vertical="top"/>
    </xf>
    <xf numFmtId="0" fontId="0" fillId="5" borderId="56" xfId="0" applyFont="1" applyFill="1" applyBorder="1" applyAlignment="1">
      <alignment vertical="top"/>
    </xf>
    <xf numFmtId="0" fontId="0" fillId="5" borderId="54" xfId="0" applyFont="1" applyFill="1" applyBorder="1" applyAlignment="1">
      <alignment vertical="top"/>
    </xf>
    <xf numFmtId="0" fontId="0" fillId="4" borderId="0" xfId="0" applyFill="1" applyBorder="1" applyAlignment="1">
      <alignment/>
    </xf>
    <xf numFmtId="0" fontId="0" fillId="0" borderId="0" xfId="0" applyNumberFormat="1" applyAlignment="1">
      <alignment/>
    </xf>
    <xf numFmtId="0" fontId="37" fillId="0" borderId="0" xfId="0" applyFont="1" applyFill="1" applyBorder="1" applyAlignment="1">
      <alignment/>
    </xf>
    <xf numFmtId="0" fontId="20" fillId="0" borderId="0" xfId="0" applyFont="1" applyFill="1" applyBorder="1" applyAlignment="1">
      <alignment/>
    </xf>
    <xf numFmtId="1" fontId="20" fillId="0" borderId="0" xfId="0" applyNumberFormat="1" applyFont="1" applyFill="1" applyBorder="1" applyAlignment="1">
      <alignment/>
    </xf>
    <xf numFmtId="1" fontId="38" fillId="0" borderId="0" xfId="0" applyNumberFormat="1" applyFont="1" applyFill="1" applyBorder="1" applyAlignment="1">
      <alignment/>
    </xf>
    <xf numFmtId="0" fontId="40" fillId="0" borderId="0" xfId="0" applyFont="1" applyFill="1" applyBorder="1" applyAlignment="1">
      <alignment horizontal="center"/>
    </xf>
    <xf numFmtId="0" fontId="9" fillId="0" borderId="0" xfId="0" applyFont="1" applyFill="1" applyBorder="1" applyAlignment="1">
      <alignment/>
    </xf>
    <xf numFmtId="0" fontId="37" fillId="0" borderId="0" xfId="0" applyFont="1" applyFill="1" applyBorder="1" applyAlignment="1">
      <alignment horizontal="center"/>
    </xf>
    <xf numFmtId="0" fontId="0" fillId="0" borderId="0" xfId="0" applyFill="1" applyBorder="1" applyAlignment="1">
      <alignment horizontal="left"/>
    </xf>
    <xf numFmtId="0" fontId="39" fillId="0" borderId="0" xfId="0" applyFont="1" applyAlignment="1">
      <alignment/>
    </xf>
    <xf numFmtId="0" fontId="20" fillId="0" borderId="0" xfId="0" applyFont="1" applyFill="1" applyBorder="1" applyAlignment="1">
      <alignment horizontal="left"/>
    </xf>
    <xf numFmtId="1" fontId="20" fillId="0" borderId="0" xfId="0" applyNumberFormat="1" applyFont="1" applyFill="1" applyBorder="1" applyAlignment="1">
      <alignment horizontal="left"/>
    </xf>
    <xf numFmtId="1" fontId="38" fillId="0" borderId="0" xfId="0" applyNumberFormat="1" applyFont="1" applyFill="1" applyBorder="1" applyAlignment="1">
      <alignment horizontal="left"/>
    </xf>
    <xf numFmtId="0" fontId="38" fillId="0" borderId="0" xfId="0" applyFont="1" applyFill="1" applyBorder="1" applyAlignment="1">
      <alignment horizontal="left"/>
    </xf>
    <xf numFmtId="0" fontId="0" fillId="4" borderId="56" xfId="0" applyFill="1" applyBorder="1" applyAlignment="1">
      <alignment vertical="top"/>
    </xf>
    <xf numFmtId="0" fontId="0" fillId="11" borderId="56" xfId="0" applyFill="1" applyBorder="1" applyAlignment="1">
      <alignment/>
    </xf>
    <xf numFmtId="0" fontId="0" fillId="5" borderId="56" xfId="0" applyFill="1" applyBorder="1" applyAlignment="1">
      <alignment vertical="top"/>
    </xf>
    <xf numFmtId="0" fontId="13" fillId="14" borderId="46" xfId="0" applyFont="1" applyFill="1" applyBorder="1" applyAlignment="1">
      <alignment horizontal="center"/>
    </xf>
    <xf numFmtId="1" fontId="0" fillId="0" borderId="21" xfId="0" applyNumberFormat="1" applyBorder="1" applyAlignment="1" quotePrefix="1">
      <alignment/>
    </xf>
    <xf numFmtId="0" fontId="13" fillId="15" borderId="61" xfId="0" applyFont="1" applyFill="1" applyBorder="1" applyAlignment="1">
      <alignment/>
    </xf>
    <xf numFmtId="0" fontId="13" fillId="15" borderId="0" xfId="0" applyFont="1" applyFill="1" applyBorder="1" applyAlignment="1">
      <alignment/>
    </xf>
    <xf numFmtId="3" fontId="0" fillId="0" borderId="0" xfId="0" applyNumberFormat="1" applyBorder="1" applyAlignment="1">
      <alignment vertical="top"/>
    </xf>
    <xf numFmtId="0" fontId="0" fillId="2" borderId="0" xfId="0" applyFill="1" applyAlignment="1">
      <alignment/>
    </xf>
    <xf numFmtId="9" fontId="0" fillId="4" borderId="39" xfId="0" applyNumberFormat="1" applyFill="1" applyBorder="1" applyAlignment="1">
      <alignment horizontal="left"/>
    </xf>
    <xf numFmtId="165" fontId="27" fillId="8" borderId="11" xfId="0" applyNumberFormat="1" applyFont="1" applyFill="1" applyBorder="1" applyAlignment="1">
      <alignment horizontal="center" vertical="top"/>
    </xf>
    <xf numFmtId="165" fontId="27" fillId="8" borderId="12" xfId="0" applyNumberFormat="1" applyFont="1" applyFill="1" applyBorder="1" applyAlignment="1">
      <alignment horizontal="center" vertical="top"/>
    </xf>
    <xf numFmtId="165" fontId="27" fillId="8" borderId="20" xfId="0" applyNumberFormat="1" applyFont="1" applyFill="1" applyBorder="1" applyAlignment="1">
      <alignment horizontal="center" vertical="top"/>
    </xf>
    <xf numFmtId="165" fontId="27" fillId="8" borderId="16" xfId="0" applyNumberFormat="1" applyFont="1" applyFill="1" applyBorder="1" applyAlignment="1">
      <alignment horizontal="center" vertical="top"/>
    </xf>
    <xf numFmtId="165" fontId="27" fillId="8" borderId="0" xfId="0" applyNumberFormat="1" applyFont="1" applyFill="1" applyBorder="1" applyAlignment="1">
      <alignment horizontal="center" vertical="top"/>
    </xf>
    <xf numFmtId="1" fontId="36" fillId="0" borderId="0" xfId="0" applyNumberFormat="1" applyFont="1" applyFill="1" applyBorder="1" applyAlignment="1">
      <alignment horizontal="center"/>
    </xf>
    <xf numFmtId="0" fontId="0" fillId="0" borderId="10" xfId="0" applyFont="1" applyBorder="1" applyAlignment="1">
      <alignment vertical="top"/>
    </xf>
    <xf numFmtId="0" fontId="0" fillId="0" borderId="39" xfId="0" applyFont="1" applyBorder="1" applyAlignment="1">
      <alignment vertical="top"/>
    </xf>
    <xf numFmtId="0" fontId="13" fillId="0" borderId="10" xfId="0" applyFont="1" applyBorder="1" applyAlignment="1">
      <alignment horizontal="left" vertical="top"/>
    </xf>
    <xf numFmtId="0" fontId="0" fillId="0" borderId="10" xfId="0" applyBorder="1" applyAlignment="1">
      <alignment horizontal="left" vertical="top"/>
    </xf>
    <xf numFmtId="0" fontId="21" fillId="11" borderId="46" xfId="0" applyFont="1" applyFill="1" applyBorder="1" applyAlignment="1">
      <alignment/>
    </xf>
    <xf numFmtId="0" fontId="21" fillId="0" borderId="71" xfId="0" applyFont="1" applyBorder="1" applyAlignment="1">
      <alignment vertical="top"/>
    </xf>
    <xf numFmtId="0" fontId="24" fillId="0" borderId="72" xfId="0" applyFont="1" applyBorder="1" applyAlignment="1">
      <alignment vertical="top"/>
    </xf>
    <xf numFmtId="0" fontId="24" fillId="0" borderId="71" xfId="0" applyFont="1" applyBorder="1" applyAlignment="1">
      <alignment vertical="top"/>
    </xf>
    <xf numFmtId="0" fontId="24" fillId="0" borderId="71" xfId="0" applyFont="1" applyBorder="1" applyAlignment="1">
      <alignment/>
    </xf>
    <xf numFmtId="0" fontId="24" fillId="0" borderId="42" xfId="0" applyFont="1" applyBorder="1" applyAlignment="1">
      <alignment vertical="top"/>
    </xf>
    <xf numFmtId="0" fontId="21" fillId="0" borderId="72" xfId="0" applyFont="1" applyBorder="1" applyAlignment="1">
      <alignment vertical="top"/>
    </xf>
    <xf numFmtId="0" fontId="24" fillId="0" borderId="42" xfId="0" applyFont="1" applyBorder="1" applyAlignment="1">
      <alignment/>
    </xf>
    <xf numFmtId="0" fontId="24" fillId="0" borderId="73" xfId="0" applyFont="1" applyBorder="1" applyAlignment="1">
      <alignment/>
    </xf>
    <xf numFmtId="0" fontId="21" fillId="11" borderId="74" xfId="0" applyFont="1" applyFill="1" applyBorder="1" applyAlignment="1">
      <alignment horizontal="left" vertical="top"/>
    </xf>
    <xf numFmtId="0" fontId="21" fillId="0" borderId="72" xfId="0" applyFont="1" applyBorder="1" applyAlignment="1">
      <alignment horizontal="left" vertical="top"/>
    </xf>
    <xf numFmtId="0" fontId="24" fillId="0" borderId="42" xfId="0" applyFont="1" applyBorder="1" applyAlignment="1">
      <alignment horizontal="left" vertical="top"/>
    </xf>
    <xf numFmtId="0" fontId="24" fillId="0" borderId="71" xfId="0" applyFont="1" applyBorder="1" applyAlignment="1">
      <alignment horizontal="left" vertical="top"/>
    </xf>
    <xf numFmtId="0" fontId="24" fillId="0" borderId="73" xfId="0" applyFont="1" applyBorder="1" applyAlignment="1">
      <alignment horizontal="left" vertical="top"/>
    </xf>
    <xf numFmtId="0" fontId="21" fillId="0" borderId="74" xfId="0" applyFont="1" applyBorder="1" applyAlignment="1">
      <alignment vertical="top"/>
    </xf>
    <xf numFmtId="0" fontId="21" fillId="0" borderId="74" xfId="0" applyFont="1" applyBorder="1" applyAlignment="1">
      <alignment horizontal="left" vertical="top"/>
    </xf>
    <xf numFmtId="0" fontId="21" fillId="0" borderId="71" xfId="0" applyFont="1" applyBorder="1" applyAlignment="1">
      <alignment horizontal="left" vertical="top"/>
    </xf>
    <xf numFmtId="0" fontId="13" fillId="11" borderId="48" xfId="0" applyFont="1" applyFill="1" applyBorder="1" applyAlignment="1">
      <alignment horizontal="center"/>
    </xf>
    <xf numFmtId="0" fontId="0" fillId="0" borderId="47" xfId="0" applyFont="1" applyBorder="1" applyAlignment="1">
      <alignment vertical="top"/>
    </xf>
    <xf numFmtId="0" fontId="0" fillId="0" borderId="45" xfId="0" applyFont="1" applyBorder="1" applyAlignment="1">
      <alignment vertical="top"/>
    </xf>
    <xf numFmtId="0" fontId="13" fillId="0" borderId="48" xfId="0" applyFont="1" applyBorder="1" applyAlignment="1">
      <alignment horizontal="right" vertical="top"/>
    </xf>
    <xf numFmtId="0" fontId="0" fillId="0" borderId="47" xfId="0" applyFont="1" applyFill="1" applyBorder="1" applyAlignment="1">
      <alignment vertical="top"/>
    </xf>
    <xf numFmtId="0" fontId="0" fillId="0" borderId="45" xfId="0" applyFont="1" applyFill="1" applyBorder="1" applyAlignment="1">
      <alignment vertical="top"/>
    </xf>
    <xf numFmtId="0" fontId="0" fillId="0" borderId="47" xfId="0" applyFont="1" applyBorder="1" applyAlignment="1">
      <alignment/>
    </xf>
    <xf numFmtId="0" fontId="0" fillId="0" borderId="45" xfId="0" applyFont="1" applyBorder="1" applyAlignment="1">
      <alignment/>
    </xf>
    <xf numFmtId="0" fontId="0" fillId="0" borderId="0" xfId="0" applyBorder="1" applyAlignment="1">
      <alignment/>
    </xf>
    <xf numFmtId="0" fontId="0" fillId="0" borderId="24" xfId="0" applyBorder="1" applyAlignment="1">
      <alignment/>
    </xf>
    <xf numFmtId="0" fontId="0" fillId="0" borderId="61" xfId="0" applyBorder="1" applyAlignment="1">
      <alignment/>
    </xf>
    <xf numFmtId="0" fontId="0" fillId="0" borderId="67" xfId="0" applyFont="1" applyBorder="1" applyAlignment="1">
      <alignment vertical="top"/>
    </xf>
    <xf numFmtId="0" fontId="0" fillId="0" borderId="61" xfId="0" applyFont="1" applyBorder="1" applyAlignment="1">
      <alignment vertical="top"/>
    </xf>
    <xf numFmtId="0" fontId="13" fillId="0" borderId="62" xfId="0" applyFont="1" applyBorder="1" applyAlignment="1">
      <alignment horizontal="left" vertical="top"/>
    </xf>
    <xf numFmtId="0" fontId="0" fillId="0" borderId="67" xfId="0" applyFont="1" applyFill="1" applyBorder="1" applyAlignment="1">
      <alignment vertical="top"/>
    </xf>
    <xf numFmtId="0" fontId="0" fillId="0" borderId="18" xfId="0" applyBorder="1" applyAlignment="1">
      <alignment/>
    </xf>
    <xf numFmtId="0" fontId="0" fillId="0" borderId="44" xfId="0" applyFont="1" applyBorder="1" applyAlignment="1">
      <alignment vertical="top"/>
    </xf>
    <xf numFmtId="0" fontId="13" fillId="0" borderId="7" xfId="0" applyFont="1" applyBorder="1" applyAlignment="1">
      <alignment/>
    </xf>
    <xf numFmtId="0" fontId="0" fillId="0" borderId="44" xfId="0" applyFont="1" applyFill="1" applyBorder="1" applyAlignment="1">
      <alignment vertical="top"/>
    </xf>
    <xf numFmtId="0" fontId="0" fillId="0" borderId="18" xfId="0" applyFill="1" applyBorder="1" applyAlignment="1">
      <alignment/>
    </xf>
    <xf numFmtId="1" fontId="13" fillId="0" borderId="48" xfId="0" applyNumberFormat="1" applyFont="1" applyFill="1" applyBorder="1" applyAlignment="1">
      <alignment/>
    </xf>
    <xf numFmtId="1" fontId="13" fillId="0" borderId="48" xfId="0" applyNumberFormat="1" applyFont="1" applyBorder="1" applyAlignment="1">
      <alignment/>
    </xf>
    <xf numFmtId="0" fontId="0" fillId="0" borderId="64" xfId="0" applyBorder="1" applyAlignment="1">
      <alignment/>
    </xf>
    <xf numFmtId="0" fontId="0" fillId="0" borderId="7" xfId="0" applyBorder="1" applyAlignment="1">
      <alignment/>
    </xf>
    <xf numFmtId="0" fontId="0" fillId="0" borderId="67" xfId="0" applyFont="1" applyBorder="1" applyAlignment="1">
      <alignment/>
    </xf>
    <xf numFmtId="0" fontId="0" fillId="0" borderId="67" xfId="0" applyFont="1" applyFill="1" applyBorder="1" applyAlignment="1">
      <alignment/>
    </xf>
    <xf numFmtId="0" fontId="0" fillId="0" borderId="44" xfId="0" applyFont="1" applyBorder="1" applyAlignment="1">
      <alignment/>
    </xf>
    <xf numFmtId="1" fontId="13" fillId="0" borderId="39" xfId="0" applyNumberFormat="1" applyFont="1" applyFill="1" applyBorder="1" applyAlignment="1">
      <alignment/>
    </xf>
    <xf numFmtId="1" fontId="13" fillId="0" borderId="39" xfId="0" applyNumberFormat="1" applyFont="1" applyBorder="1" applyAlignment="1">
      <alignment/>
    </xf>
    <xf numFmtId="0" fontId="20" fillId="16" borderId="48" xfId="0" applyFont="1" applyFill="1" applyBorder="1" applyAlignment="1">
      <alignment horizontal="right"/>
    </xf>
    <xf numFmtId="1" fontId="0" fillId="0" borderId="48" xfId="0" applyNumberFormat="1" applyFont="1" applyFill="1" applyBorder="1" applyAlignment="1">
      <alignment horizontal="right"/>
    </xf>
    <xf numFmtId="1" fontId="0" fillId="0" borderId="48" xfId="0" applyNumberFormat="1" applyBorder="1" applyAlignment="1">
      <alignment/>
    </xf>
    <xf numFmtId="1" fontId="13" fillId="16" borderId="48"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FDFDF"/>
      <rgbColor rgb="00CCFFCC"/>
      <rgbColor rgb="00FFFF99"/>
      <rgbColor rgb="0099CCFF"/>
      <rgbColor rgb="00D9D9D9"/>
      <rgbColor rgb="00CC99FF"/>
      <rgbColor rgb="00FFCC99"/>
      <rgbColor rgb="003366FF"/>
      <rgbColor rgb="00B2DFDF"/>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ROI sur cinq ans.</a:t>
            </a:r>
          </a:p>
        </c:rich>
      </c:tx>
      <c:layout/>
      <c:spPr>
        <a:noFill/>
        <a:ln>
          <a:noFill/>
        </a:ln>
      </c:spPr>
    </c:title>
    <c:plotArea>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strRef>
              <c:f>(Synthese!$D$5:$E$5,Synthese!$F$10:$G$10,Synthese!$H$10:$I$10,Synthese!$J$10:$K$10,Synthese!$L$10:$M$10)</c:f>
              <c:strCache/>
            </c:strRef>
          </c:cat>
          <c:val>
            <c:numRef>
              <c:f>Synthese!$D$31:$M$31</c:f>
              <c:numCache>
                <c:ptCount val="10"/>
                <c:pt idx="0">
                  <c:v>0</c:v>
                </c:pt>
                <c:pt idx="2">
                  <c:v>0</c:v>
                </c:pt>
                <c:pt idx="4">
                  <c:v>0</c:v>
                </c:pt>
                <c:pt idx="6">
                  <c:v>0</c:v>
                </c:pt>
                <c:pt idx="8">
                  <c:v>0</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Ref>
              <c:f>(Synthese!$D$5:$E$5,Synthese!$F$10:$G$10,Synthese!$H$10:$I$10,Synthese!$J$10:$K$10,Synthese!$L$10:$M$10)</c:f>
              <c:strCache/>
            </c:strRef>
          </c:cat>
          <c:val>
            <c:numRef>
              <c:f>Synthese!$D$48:$M$48</c:f>
              <c:numCache/>
            </c:numRef>
          </c:val>
        </c:ser>
        <c:ser>
          <c:idx val="2"/>
          <c:order val="2"/>
          <c:spPr>
            <a:solidFill>
              <a:srgbClr val="CC99FF"/>
            </a:solidFill>
          </c:spPr>
          <c:invertIfNegative val="0"/>
          <c:extLst>
            <c:ext xmlns:c14="http://schemas.microsoft.com/office/drawing/2007/8/2/chart" uri="{6F2FDCE9-48DA-4B69-8628-5D25D57E5C99}">
              <c14:invertSolidFillFmt>
                <c14:spPr>
                  <a:solidFill>
                    <a:srgbClr val="000000"/>
                  </a:solidFill>
                </c14:spPr>
              </c14:invertSolidFillFmt>
            </c:ext>
          </c:extLst>
          <c:cat>
            <c:strRef>
              <c:f>(Synthese!$D$5:$E$5,Synthese!$F$10:$G$10,Synthese!$H$10:$I$10,Synthese!$J$10:$K$10,Synthese!$L$10:$M$10)</c:f>
              <c:strCache/>
            </c:strRef>
          </c:cat>
          <c:val>
            <c:numRef>
              <c:f>Synthese!$D$53:$M$53</c:f>
              <c:numCache>
                <c:ptCount val="10"/>
                <c:pt idx="0">
                  <c:v>0</c:v>
                </c:pt>
                <c:pt idx="2">
                  <c:v>0</c:v>
                </c:pt>
                <c:pt idx="4">
                  <c:v>0</c:v>
                </c:pt>
                <c:pt idx="6">
                  <c:v>0</c:v>
                </c:pt>
                <c:pt idx="8">
                  <c:v>0</c:v>
                </c:pt>
              </c:numCache>
            </c:numRef>
          </c:val>
        </c:ser>
        <c:axId val="63349754"/>
        <c:axId val="33276875"/>
      </c:barChart>
      <c:catAx>
        <c:axId val="63349754"/>
        <c:scaling>
          <c:orientation val="minMax"/>
        </c:scaling>
        <c:axPos val="b"/>
        <c:title>
          <c:tx>
            <c:rich>
              <a:bodyPr vert="horz" rot="0" anchor="ctr"/>
              <a:lstStyle/>
              <a:p>
                <a:pPr algn="ctr">
                  <a:defRPr/>
                </a:pPr>
                <a:r>
                  <a:rPr lang="en-US" cap="none" sz="1050" b="1" i="0" u="none" baseline="0">
                    <a:solidFill>
                      <a:srgbClr val="000000"/>
                    </a:solidFill>
                    <a:latin typeface="Arial"/>
                    <a:ea typeface="Arial"/>
                    <a:cs typeface="Arial"/>
                  </a:rPr>
                  <a:t>Années</a:t>
                </a:r>
              </a:p>
            </c:rich>
          </c:tx>
          <c:layout/>
          <c:overlay val="0"/>
          <c:spPr>
            <a:noFill/>
            <a:ln>
              <a:noFill/>
            </a:ln>
          </c:spPr>
        </c:title>
        <c:delete val="0"/>
        <c:numFmt formatCode="General" sourceLinked="1"/>
        <c:majorTickMark val="out"/>
        <c:minorTickMark val="none"/>
        <c:tickLblPos val="low"/>
        <c:txPr>
          <a:bodyPr vert="horz" rot="0"/>
          <a:lstStyle/>
          <a:p>
            <a:pPr>
              <a:defRPr lang="en-US" cap="none" sz="1050" b="0" i="0" u="none" baseline="0">
                <a:solidFill>
                  <a:srgbClr val="000000"/>
                </a:solidFill>
                <a:latin typeface="Arial"/>
                <a:ea typeface="Arial"/>
                <a:cs typeface="Arial"/>
              </a:defRPr>
            </a:pPr>
          </a:p>
        </c:txPr>
        <c:crossAx val="33276875"/>
        <c:crosses val="autoZero"/>
        <c:auto val="1"/>
        <c:lblOffset val="100"/>
        <c:noMultiLvlLbl val="0"/>
      </c:catAx>
      <c:valAx>
        <c:axId val="33276875"/>
        <c:scaling>
          <c:orientation val="minMax"/>
        </c:scaling>
        <c:axPos val="l"/>
        <c:title>
          <c:tx>
            <c:rich>
              <a:bodyPr vert="horz" rot="-5400000" anchor="ctr"/>
              <a:lstStyle/>
              <a:p>
                <a:pPr algn="ctr">
                  <a:defRPr/>
                </a:pPr>
                <a:r>
                  <a:rPr lang="en-US" cap="none" sz="1050" b="1" i="0" u="none" baseline="0">
                    <a:solidFill>
                      <a:srgbClr val="000000"/>
                    </a:solidFill>
                    <a:latin typeface="Arial"/>
                    <a:ea typeface="Arial"/>
                    <a:cs typeface="Arial"/>
                  </a:rPr>
                  <a:t>K€</a:t>
                </a:r>
              </a:p>
            </c:rich>
          </c:tx>
          <c:layout/>
          <c:overlay val="0"/>
          <c:spPr>
            <a:noFill/>
            <a:ln>
              <a:noFill/>
            </a:ln>
          </c:spPr>
        </c:title>
        <c:majorGridlines/>
        <c:delete val="0"/>
        <c:numFmt formatCode="General" sourceLinked="1"/>
        <c:majorTickMark val="out"/>
        <c:minorTickMark val="none"/>
        <c:tickLblPos val="low"/>
        <c:txPr>
          <a:bodyPr vert="horz" rot="0"/>
          <a:lstStyle/>
          <a:p>
            <a:pPr>
              <a:defRPr lang="en-US" cap="none" sz="1050" b="0" i="0" u="none" baseline="0">
                <a:solidFill>
                  <a:srgbClr val="000000"/>
                </a:solidFill>
                <a:latin typeface="Arial"/>
                <a:ea typeface="Arial"/>
                <a:cs typeface="Arial"/>
              </a:defRPr>
            </a:pPr>
          </a:p>
        </c:txPr>
        <c:crossAx val="63349754"/>
        <c:crossesAt val="1"/>
        <c:crossBetween val="between"/>
        <c:dispUnits/>
      </c:valAx>
      <c:spPr>
        <a:solidFill>
          <a:srgbClr val="CCCCFF"/>
        </a:solidFill>
        <a:ln w="12700">
          <a:solidFill>
            <a:srgbClr val="003366"/>
          </a:solidFill>
        </a:ln>
      </c:spPr>
    </c:plotArea>
    <c:legend>
      <c:legendPos val="r"/>
      <c:layout/>
      <c:overlay val="0"/>
      <c:txPr>
        <a:bodyPr vert="horz" rot="0"/>
        <a:lstStyle/>
        <a:p>
          <a:pPr>
            <a:defRPr lang="en-US" cap="none" sz="1050" b="0" i="0" u="none" baseline="0">
              <a:solidFill>
                <a:srgbClr val="000000"/>
              </a:solidFill>
              <a:latin typeface="Arial"/>
              <a:ea typeface="Arial"/>
              <a:cs typeface="Arial"/>
            </a:defRPr>
          </a:pPr>
        </a:p>
      </c:txPr>
    </c:legend>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1905000</xdr:colOff>
      <xdr:row>55</xdr:row>
      <xdr:rowOff>76200</xdr:rowOff>
    </xdr:from>
    <xdr:to>
      <xdr:col>14</xdr:col>
      <xdr:colOff>371475</xdr:colOff>
      <xdr:row>82</xdr:row>
      <xdr:rowOff>123825</xdr:rowOff>
    </xdr:to>
    <xdr:graphicFrame>
      <xdr:nvGraphicFramePr>
        <xdr:cNvPr id="1" name="Chart 4"/>
        <xdr:cNvGraphicFramePr/>
      </xdr:nvGraphicFramePr>
      <xdr:xfrm>
        <a:off x="3095625" y="9153525"/>
        <a:ext cx="9772650" cy="4419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I81"/>
  <sheetViews>
    <sheetView zoomScale="65" zoomScaleNormal="65" workbookViewId="0" topLeftCell="A17">
      <selection activeCell="K99" sqref="K99"/>
    </sheetView>
  </sheetViews>
  <sheetFormatPr defaultColWidth="11.421875" defaultRowHeight="12.75"/>
  <cols>
    <col min="1" max="1" width="3.28125" style="1" customWidth="1"/>
    <col min="2" max="2" width="6.00390625" style="2" customWidth="1"/>
    <col min="3" max="3" width="36.28125" style="2" customWidth="1"/>
    <col min="4" max="4" width="26.8515625" style="2" customWidth="1"/>
    <col min="5" max="5" width="12.28125" style="2" customWidth="1"/>
    <col min="6" max="6" width="11.421875" style="2" customWidth="1"/>
    <col min="7" max="7" width="13.421875" style="2" customWidth="1"/>
    <col min="8" max="16384" width="11.421875" style="2" customWidth="1"/>
  </cols>
  <sheetData>
    <row r="2" spans="5:6" ht="24">
      <c r="E2" s="3" t="s">
        <v>0</v>
      </c>
      <c r="F2" s="4"/>
    </row>
    <row r="4" spans="1:4" s="6" customFormat="1" ht="12.75">
      <c r="A4" s="5"/>
      <c r="B4" s="6" t="s">
        <v>1</v>
      </c>
      <c r="C4" s="7"/>
      <c r="D4" s="7"/>
    </row>
    <row r="5" spans="1:4" s="6" customFormat="1" ht="12.75">
      <c r="A5" s="5"/>
      <c r="B5" s="6" t="s">
        <v>2</v>
      </c>
      <c r="C5" s="7"/>
      <c r="D5" s="7"/>
    </row>
    <row r="6" spans="2:4" ht="21">
      <c r="B6" s="8" t="s">
        <v>3</v>
      </c>
      <c r="C6" s="9"/>
      <c r="D6" s="10"/>
    </row>
    <row r="7" spans="2:4" ht="15">
      <c r="B7" s="11"/>
      <c r="C7" s="9"/>
      <c r="D7" s="10"/>
    </row>
    <row r="8" spans="1:4" ht="12.75">
      <c r="A8" s="1">
        <v>1</v>
      </c>
      <c r="B8" s="12" t="s">
        <v>4</v>
      </c>
      <c r="C8" s="9"/>
      <c r="D8" s="10"/>
    </row>
    <row r="9" spans="2:4" ht="12.75">
      <c r="B9" s="12" t="s">
        <v>5</v>
      </c>
      <c r="C9" s="9"/>
      <c r="D9" s="10"/>
    </row>
    <row r="10" spans="2:4" ht="12.75">
      <c r="B10" s="2" t="s">
        <v>6</v>
      </c>
      <c r="C10" s="9"/>
      <c r="D10" s="10"/>
    </row>
    <row r="11" spans="2:4" ht="12.75">
      <c r="B11" s="12"/>
      <c r="C11" s="9"/>
      <c r="D11" s="10"/>
    </row>
    <row r="12" spans="1:9" ht="11.25" customHeight="1">
      <c r="A12" s="1">
        <v>2</v>
      </c>
      <c r="B12" s="6" t="s">
        <v>7</v>
      </c>
      <c r="I12" s="13"/>
    </row>
    <row r="13" spans="2:5" ht="12.75">
      <c r="B13" s="2" t="s">
        <v>8</v>
      </c>
      <c r="D13" s="14" t="s">
        <v>9</v>
      </c>
      <c r="E13" s="2" t="s">
        <v>10</v>
      </c>
    </row>
    <row r="14" spans="2:5" ht="12.75">
      <c r="B14" s="2" t="s">
        <v>8</v>
      </c>
      <c r="D14" s="15" t="s">
        <v>9</v>
      </c>
      <c r="E14" s="2" t="s">
        <v>11</v>
      </c>
    </row>
    <row r="15" spans="2:5" ht="12.75">
      <c r="B15" s="2" t="s">
        <v>12</v>
      </c>
      <c r="D15" s="16" t="s">
        <v>9</v>
      </c>
      <c r="E15" s="2" t="s">
        <v>13</v>
      </c>
    </row>
    <row r="16" ht="12.75">
      <c r="B16" s="2" t="s">
        <v>14</v>
      </c>
    </row>
    <row r="17" ht="12.75">
      <c r="D17" s="17"/>
    </row>
    <row r="18" ht="12.75">
      <c r="B18" s="2" t="s">
        <v>15</v>
      </c>
    </row>
    <row r="19" spans="2:8" ht="12.75">
      <c r="B19" s="18"/>
      <c r="C19" s="18"/>
      <c r="D19" s="18"/>
      <c r="E19" s="18"/>
      <c r="F19" s="18"/>
      <c r="G19" s="18"/>
      <c r="H19" s="18"/>
    </row>
    <row r="20" spans="1:8" ht="12.75">
      <c r="A20" s="1">
        <v>3</v>
      </c>
      <c r="B20" s="19" t="s">
        <v>16</v>
      </c>
      <c r="C20" s="18"/>
      <c r="D20" s="18"/>
      <c r="E20" s="18"/>
      <c r="F20" s="18"/>
      <c r="G20" s="18"/>
      <c r="H20" s="18"/>
    </row>
    <row r="21" spans="1:9" ht="12.75">
      <c r="A21" s="2"/>
      <c r="B21" s="18" t="s">
        <v>17</v>
      </c>
      <c r="D21" s="18"/>
      <c r="E21" s="18"/>
      <c r="F21" s="18"/>
      <c r="G21" s="18"/>
      <c r="H21" s="18"/>
      <c r="I21" s="18"/>
    </row>
    <row r="22" spans="1:9" ht="12.75">
      <c r="A22" s="2"/>
      <c r="B22" s="1"/>
      <c r="C22" s="18"/>
      <c r="D22" s="18"/>
      <c r="E22" s="18"/>
      <c r="F22" s="18"/>
      <c r="G22" s="18"/>
      <c r="H22" s="18"/>
      <c r="I22" s="18"/>
    </row>
    <row r="23" spans="1:2" ht="12.75">
      <c r="A23" s="2"/>
      <c r="B23" s="2" t="s">
        <v>18</v>
      </c>
    </row>
    <row r="24" spans="1:2" ht="12.75">
      <c r="A24" s="2"/>
      <c r="B24" s="2" t="s">
        <v>19</v>
      </c>
    </row>
    <row r="25" ht="12.75">
      <c r="B25" s="18" t="s">
        <v>20</v>
      </c>
    </row>
    <row r="26" ht="12.75">
      <c r="B26" s="18" t="s">
        <v>21</v>
      </c>
    </row>
    <row r="27" ht="12.75">
      <c r="B27" s="18"/>
    </row>
    <row r="28" spans="2:7" ht="12.75">
      <c r="B28" s="20" t="s">
        <v>22</v>
      </c>
      <c r="C28" s="21"/>
      <c r="D28" s="22">
        <v>7</v>
      </c>
      <c r="E28" s="23" t="s">
        <v>23</v>
      </c>
      <c r="F28" s="24">
        <v>20</v>
      </c>
      <c r="G28" s="25"/>
    </row>
    <row r="29" spans="2:7" ht="12.75">
      <c r="B29" s="26" t="s">
        <v>24</v>
      </c>
      <c r="C29" s="27"/>
      <c r="D29" s="28">
        <v>9</v>
      </c>
      <c r="E29" s="29"/>
      <c r="F29" s="30"/>
      <c r="G29" s="25"/>
    </row>
    <row r="30" spans="2:7" ht="12.75">
      <c r="B30" s="31" t="s">
        <v>25</v>
      </c>
      <c r="C30" s="32"/>
      <c r="D30" s="33">
        <v>14</v>
      </c>
      <c r="E30" s="34"/>
      <c r="F30" s="25"/>
      <c r="G30" s="25"/>
    </row>
    <row r="31" spans="2:7" ht="12.75">
      <c r="B31" s="35" t="s">
        <v>26</v>
      </c>
      <c r="C31" s="36"/>
      <c r="D31" s="37">
        <v>11</v>
      </c>
      <c r="E31" s="25"/>
      <c r="F31" s="25"/>
      <c r="G31" s="25"/>
    </row>
    <row r="32" ht="12.75">
      <c r="B32" s="25"/>
    </row>
    <row r="33" spans="1:2" ht="12.75">
      <c r="A33" s="1">
        <v>4</v>
      </c>
      <c r="B33" s="517" t="s">
        <v>27</v>
      </c>
    </row>
    <row r="34" ht="12.75">
      <c r="B34" s="2" t="s">
        <v>28</v>
      </c>
    </row>
    <row r="35" spans="2:7" ht="12.75">
      <c r="B35" s="38" t="s">
        <v>29</v>
      </c>
      <c r="C35" s="30"/>
      <c r="D35" s="39"/>
      <c r="E35" s="40" t="s">
        <v>30</v>
      </c>
      <c r="F35" s="41" t="s">
        <v>31</v>
      </c>
      <c r="G35" s="42" t="s">
        <v>32</v>
      </c>
    </row>
    <row r="36" spans="2:7" ht="12.75">
      <c r="B36" s="43"/>
      <c r="C36" s="25"/>
      <c r="D36" s="44"/>
      <c r="E36" s="25"/>
      <c r="F36" s="25"/>
      <c r="G36" s="44"/>
    </row>
    <row r="37" spans="2:7" ht="12.75">
      <c r="B37" s="34"/>
      <c r="C37" s="45" t="s">
        <v>33</v>
      </c>
      <c r="D37" s="44"/>
      <c r="E37" s="46">
        <v>0.2</v>
      </c>
      <c r="F37" s="46">
        <v>0.5</v>
      </c>
      <c r="G37" s="47">
        <v>1</v>
      </c>
    </row>
    <row r="38" spans="2:7" ht="12.75">
      <c r="B38" s="34"/>
      <c r="C38" s="45" t="s">
        <v>34</v>
      </c>
      <c r="D38" s="44"/>
      <c r="E38" s="46">
        <v>0.2</v>
      </c>
      <c r="F38" s="46">
        <v>0.5</v>
      </c>
      <c r="G38" s="47">
        <v>1</v>
      </c>
    </row>
    <row r="39" spans="2:7" ht="12.75">
      <c r="B39" s="34"/>
      <c r="C39" s="45" t="s">
        <v>35</v>
      </c>
      <c r="D39" s="44"/>
      <c r="E39" s="46">
        <v>0.2</v>
      </c>
      <c r="F39" s="46">
        <v>0.5</v>
      </c>
      <c r="G39" s="47">
        <v>1</v>
      </c>
    </row>
    <row r="40" spans="2:7" ht="12.75">
      <c r="B40" s="34"/>
      <c r="C40" s="45" t="s">
        <v>36</v>
      </c>
      <c r="D40" s="44"/>
      <c r="E40" s="46">
        <v>0.2</v>
      </c>
      <c r="F40" s="46">
        <v>0.5</v>
      </c>
      <c r="G40" s="47">
        <v>1</v>
      </c>
    </row>
    <row r="41" spans="2:7" ht="12.75">
      <c r="B41" s="48"/>
      <c r="C41" s="49" t="s">
        <v>37</v>
      </c>
      <c r="D41" s="50"/>
      <c r="E41" s="46">
        <v>0.2</v>
      </c>
      <c r="F41" s="46">
        <v>0.5</v>
      </c>
      <c r="G41" s="53">
        <v>1</v>
      </c>
    </row>
    <row r="42" spans="2:7" ht="12.75">
      <c r="B42" s="25"/>
      <c r="C42" s="25"/>
      <c r="D42" s="25"/>
      <c r="E42" s="25"/>
      <c r="F42" s="25"/>
      <c r="G42" s="30"/>
    </row>
    <row r="43" spans="2:9" ht="12.75">
      <c r="B43" s="38" t="s">
        <v>38</v>
      </c>
      <c r="C43" s="30"/>
      <c r="D43" s="39"/>
      <c r="E43" s="40" t="s">
        <v>30</v>
      </c>
      <c r="F43" s="40" t="s">
        <v>31</v>
      </c>
      <c r="G43" s="40" t="s">
        <v>39</v>
      </c>
      <c r="H43" s="40" t="s">
        <v>40</v>
      </c>
      <c r="I43" s="42" t="s">
        <v>41</v>
      </c>
    </row>
    <row r="44" spans="2:9" ht="12.75">
      <c r="B44" s="34"/>
      <c r="C44" s="25"/>
      <c r="D44" s="44"/>
      <c r="E44" s="25"/>
      <c r="F44" s="25"/>
      <c r="G44" s="25"/>
      <c r="H44" s="25"/>
      <c r="I44" s="44"/>
    </row>
    <row r="45" spans="2:9" ht="12.75">
      <c r="B45" s="34"/>
      <c r="C45" s="25" t="s">
        <v>42</v>
      </c>
      <c r="D45" s="44"/>
      <c r="E45" s="46">
        <v>1</v>
      </c>
      <c r="F45" s="46">
        <v>0</v>
      </c>
      <c r="G45" s="46">
        <v>0</v>
      </c>
      <c r="H45" s="46">
        <v>0</v>
      </c>
      <c r="I45" s="47">
        <v>0</v>
      </c>
    </row>
    <row r="46" spans="2:9" ht="12.75">
      <c r="B46" s="34"/>
      <c r="C46" s="25" t="s">
        <v>43</v>
      </c>
      <c r="D46" s="44"/>
      <c r="E46" s="46">
        <v>0</v>
      </c>
      <c r="F46" s="46">
        <v>0.2</v>
      </c>
      <c r="G46" s="46">
        <v>0.5</v>
      </c>
      <c r="H46" s="46">
        <v>0.75</v>
      </c>
      <c r="I46" s="47">
        <v>1</v>
      </c>
    </row>
    <row r="47" spans="2:9" ht="12.75">
      <c r="B47" s="54"/>
      <c r="C47" s="55" t="s">
        <v>44</v>
      </c>
      <c r="D47" s="56"/>
      <c r="E47" s="57">
        <v>0</v>
      </c>
      <c r="F47" s="57">
        <v>1</v>
      </c>
      <c r="G47" s="57">
        <v>0.75</v>
      </c>
      <c r="H47" s="57">
        <v>0.25</v>
      </c>
      <c r="I47" s="58">
        <v>0.1</v>
      </c>
    </row>
    <row r="48" spans="2:9" ht="12.75">
      <c r="B48" s="54"/>
      <c r="C48" s="55" t="s">
        <v>45</v>
      </c>
      <c r="D48" s="56"/>
      <c r="E48" s="57">
        <v>0</v>
      </c>
      <c r="F48" s="57">
        <v>1</v>
      </c>
      <c r="G48" s="57">
        <v>0.75</v>
      </c>
      <c r="H48" s="57">
        <v>0.25</v>
      </c>
      <c r="I48" s="58">
        <v>0.1</v>
      </c>
    </row>
    <row r="49" spans="2:9" ht="12.75">
      <c r="B49" s="54"/>
      <c r="C49" s="55" t="s">
        <v>46</v>
      </c>
      <c r="D49" s="56"/>
      <c r="E49" s="57">
        <v>0</v>
      </c>
      <c r="F49" s="57">
        <v>1</v>
      </c>
      <c r="G49" s="57">
        <v>0.75</v>
      </c>
      <c r="H49" s="57">
        <v>0.25</v>
      </c>
      <c r="I49" s="58">
        <v>0.1</v>
      </c>
    </row>
    <row r="50" spans="2:9" ht="12.75">
      <c r="B50" s="48"/>
      <c r="C50" s="59" t="s">
        <v>47</v>
      </c>
      <c r="D50" s="50"/>
      <c r="E50" s="51">
        <v>0.2</v>
      </c>
      <c r="F50" s="52">
        <v>0.5</v>
      </c>
      <c r="G50" s="52">
        <v>1</v>
      </c>
      <c r="H50" s="52">
        <v>1</v>
      </c>
      <c r="I50" s="53">
        <v>1</v>
      </c>
    </row>
    <row r="51" ht="12.75">
      <c r="C51" s="517"/>
    </row>
    <row r="52" spans="2:4" ht="21">
      <c r="B52" s="8" t="s">
        <v>48</v>
      </c>
      <c r="C52" s="10"/>
      <c r="D52" s="10"/>
    </row>
    <row r="55" spans="1:2" s="62" customFormat="1" ht="12.75">
      <c r="A55" s="60" t="s">
        <v>49</v>
      </c>
      <c r="B55" s="61"/>
    </row>
    <row r="57" ht="12.75">
      <c r="B57" s="2" t="s">
        <v>50</v>
      </c>
    </row>
    <row r="58" ht="12.75">
      <c r="B58" s="2" t="s">
        <v>51</v>
      </c>
    </row>
    <row r="59" ht="12.75">
      <c r="B59" s="2" t="s">
        <v>52</v>
      </c>
    </row>
    <row r="60" ht="12.75">
      <c r="B60" s="18" t="s">
        <v>53</v>
      </c>
    </row>
    <row r="62" spans="1:3" s="62" customFormat="1" ht="12.75">
      <c r="A62" s="60" t="s">
        <v>54</v>
      </c>
      <c r="B62" s="61"/>
      <c r="C62" s="61"/>
    </row>
    <row r="63" spans="1:3" ht="12.75">
      <c r="A63" s="60"/>
      <c r="B63" s="10"/>
      <c r="C63" s="10"/>
    </row>
    <row r="64" spans="1:2" ht="12.75">
      <c r="A64" s="60"/>
      <c r="B64" s="2" t="s">
        <v>55</v>
      </c>
    </row>
    <row r="65" ht="12.75">
      <c r="B65" s="2" t="s">
        <v>56</v>
      </c>
    </row>
    <row r="66" spans="2:4" ht="12.75">
      <c r="B66" s="10"/>
      <c r="C66" s="10"/>
      <c r="D66" s="10"/>
    </row>
    <row r="67" spans="1:3" s="62" customFormat="1" ht="12.75">
      <c r="A67" s="60" t="s">
        <v>57</v>
      </c>
      <c r="B67" s="61"/>
      <c r="C67" s="61"/>
    </row>
    <row r="69" ht="12.75">
      <c r="B69" s="2" t="s">
        <v>58</v>
      </c>
    </row>
    <row r="70" ht="12.75">
      <c r="B70" s="2" t="s">
        <v>59</v>
      </c>
    </row>
    <row r="71" ht="12.75">
      <c r="B71" s="2" t="s">
        <v>60</v>
      </c>
    </row>
    <row r="73" spans="1:2" s="62" customFormat="1" ht="12.75">
      <c r="A73" s="60" t="s">
        <v>61</v>
      </c>
      <c r="B73" s="61"/>
    </row>
    <row r="75" ht="12.75">
      <c r="B75" s="2" t="s">
        <v>62</v>
      </c>
    </row>
    <row r="76" ht="12.75">
      <c r="B76" s="2" t="s">
        <v>63</v>
      </c>
    </row>
    <row r="77" spans="2:7" ht="12.75">
      <c r="B77" s="18" t="s">
        <v>64</v>
      </c>
      <c r="C77" s="18"/>
      <c r="D77" s="18"/>
      <c r="E77" s="18"/>
      <c r="F77" s="18"/>
      <c r="G77" s="18"/>
    </row>
    <row r="78" spans="2:7" ht="12.75">
      <c r="B78" s="18" t="s">
        <v>65</v>
      </c>
      <c r="C78" s="18"/>
      <c r="D78" s="18"/>
      <c r="E78" s="18"/>
      <c r="F78" s="18"/>
      <c r="G78" s="18"/>
    </row>
    <row r="79" spans="2:7" ht="12.75">
      <c r="B79" s="18" t="s">
        <v>66</v>
      </c>
      <c r="C79" s="18"/>
      <c r="D79" s="18"/>
      <c r="E79" s="18"/>
      <c r="F79" s="18"/>
      <c r="G79" s="18"/>
    </row>
    <row r="80" spans="2:7" ht="12.75">
      <c r="B80" s="18" t="s">
        <v>67</v>
      </c>
      <c r="C80" s="18"/>
      <c r="D80" s="18"/>
      <c r="E80" s="18"/>
      <c r="F80" s="18"/>
      <c r="G80" s="18"/>
    </row>
    <row r="81" spans="2:7" ht="12.75">
      <c r="B81" s="18"/>
      <c r="C81" s="18"/>
      <c r="D81" s="18"/>
      <c r="E81" s="18"/>
      <c r="F81" s="18"/>
      <c r="G81" s="18"/>
    </row>
  </sheetData>
  <printOptions/>
  <pageMargins left="0.7479166666666667" right="0.7479166666666667" top="0.9840277777777777" bottom="0.9840277777777777" header="0.5118055555555555" footer="0.5118055555555555"/>
  <pageSetup horizontalDpi="300" verticalDpi="300" orientation="portrait" paperSize="9" scale="60"/>
</worksheet>
</file>

<file path=xl/worksheets/sheet10.xml><?xml version="1.0" encoding="utf-8"?>
<worksheet xmlns="http://schemas.openxmlformats.org/spreadsheetml/2006/main" xmlns:r="http://schemas.openxmlformats.org/officeDocument/2006/relationships">
  <dimension ref="A3:P262"/>
  <sheetViews>
    <sheetView zoomScale="65" zoomScaleNormal="65" workbookViewId="0" topLeftCell="A16">
      <selection activeCell="R60" sqref="R60"/>
    </sheetView>
  </sheetViews>
  <sheetFormatPr defaultColWidth="11.421875" defaultRowHeight="12.75"/>
  <cols>
    <col min="1" max="1" width="2.7109375" style="0" customWidth="1"/>
    <col min="2" max="2" width="15.140625" style="0" customWidth="1"/>
    <col min="3" max="3" width="43.8515625" style="0" customWidth="1"/>
  </cols>
  <sheetData>
    <row r="3" ht="20.25">
      <c r="C3" s="383" t="s">
        <v>258</v>
      </c>
    </row>
    <row r="4" spans="1:3" ht="12.75">
      <c r="A4" t="s">
        <v>228</v>
      </c>
      <c r="B4" s="554"/>
      <c r="C4" s="554"/>
    </row>
    <row r="5" spans="1:12" ht="12.75">
      <c r="A5" s="555"/>
      <c r="B5" s="555"/>
      <c r="C5" s="555"/>
      <c r="D5" s="412" t="s">
        <v>259</v>
      </c>
      <c r="E5" s="384"/>
      <c r="F5" s="413"/>
      <c r="G5" s="413"/>
      <c r="H5" s="413"/>
      <c r="I5" s="413"/>
      <c r="J5" s="414"/>
      <c r="K5" s="414"/>
      <c r="L5" s="414"/>
    </row>
    <row r="6" spans="1:13" ht="12.75">
      <c r="A6" s="415" t="s">
        <v>69</v>
      </c>
      <c r="B6" s="416"/>
      <c r="C6" s="417"/>
      <c r="D6" s="418" t="s">
        <v>260</v>
      </c>
      <c r="E6" s="418" t="s">
        <v>261</v>
      </c>
      <c r="F6" s="390"/>
      <c r="G6" s="390" t="s">
        <v>228</v>
      </c>
      <c r="H6" s="390"/>
      <c r="I6" s="390"/>
      <c r="J6" s="391"/>
      <c r="K6" s="391"/>
      <c r="L6" s="391"/>
      <c r="M6" s="391"/>
    </row>
    <row r="7" spans="1:13" ht="12.75">
      <c r="A7" s="556"/>
      <c r="B7" s="556"/>
      <c r="C7" s="556"/>
      <c r="D7" s="419"/>
      <c r="E7" s="420"/>
      <c r="F7" s="390"/>
      <c r="G7" s="390"/>
      <c r="H7" s="390"/>
      <c r="I7" s="390"/>
      <c r="J7" s="391"/>
      <c r="K7" s="391"/>
      <c r="L7" s="391"/>
      <c r="M7" s="391"/>
    </row>
    <row r="8" spans="1:13" ht="12.75">
      <c r="A8" s="557" t="s">
        <v>77</v>
      </c>
      <c r="B8" s="557"/>
      <c r="C8" s="557"/>
      <c r="D8" s="421">
        <f>'Coûts fixes'!E8+'Coûts fixes'!E9+'Coûts fixes'!G8+'Coûts fixes'!G9</f>
        <v>0</v>
      </c>
      <c r="E8" s="420"/>
      <c r="F8" s="390"/>
      <c r="G8" s="390"/>
      <c r="H8" s="390"/>
      <c r="I8" s="390"/>
      <c r="J8" s="391"/>
      <c r="K8" s="391"/>
      <c r="L8" s="391"/>
      <c r="M8" s="391"/>
    </row>
    <row r="9" spans="1:13" ht="12.75">
      <c r="A9" s="558" t="s">
        <v>81</v>
      </c>
      <c r="B9" s="558"/>
      <c r="C9" s="558"/>
      <c r="D9" s="419">
        <f>'Coûts fixes'!E11+'Coûts fixes'!E12+'Coûts fixes'!E13+'Coûts fixes'!E15+'Coûts fixes'!E14+'Coûts fixes'!G11+'Coûts fixes'!G12+'Coûts fixes'!G13+'Coûts fixes'!G14+'Coûts fixes'!G15</f>
        <v>0</v>
      </c>
      <c r="E9" s="420"/>
      <c r="F9" s="390"/>
      <c r="G9" s="390"/>
      <c r="H9" s="390"/>
      <c r="I9" s="390"/>
      <c r="J9" s="391"/>
      <c r="K9" s="391"/>
      <c r="L9" s="391"/>
      <c r="M9" s="391"/>
    </row>
    <row r="10" spans="1:13" ht="12.75">
      <c r="A10" s="556"/>
      <c r="B10" s="556"/>
      <c r="C10" s="556"/>
      <c r="D10" s="419"/>
      <c r="E10" s="422"/>
      <c r="F10" s="423" t="s">
        <v>262</v>
      </c>
      <c r="G10" s="424"/>
      <c r="H10" s="424" t="s">
        <v>263</v>
      </c>
      <c r="I10" s="424"/>
      <c r="J10" s="424" t="s">
        <v>264</v>
      </c>
      <c r="K10" s="424"/>
      <c r="L10" s="425" t="s">
        <v>265</v>
      </c>
      <c r="M10" s="426"/>
    </row>
    <row r="11" spans="1:13" ht="12.75">
      <c r="A11" s="415" t="s">
        <v>88</v>
      </c>
      <c r="B11" s="416"/>
      <c r="C11" s="417"/>
      <c r="D11" s="427" t="s">
        <v>260</v>
      </c>
      <c r="E11" s="428" t="s">
        <v>261</v>
      </c>
      <c r="F11" s="427" t="s">
        <v>260</v>
      </c>
      <c r="G11" s="429" t="s">
        <v>261</v>
      </c>
      <c r="H11" s="427" t="s">
        <v>260</v>
      </c>
      <c r="I11" s="430" t="s">
        <v>261</v>
      </c>
      <c r="J11" s="427" t="s">
        <v>260</v>
      </c>
      <c r="K11" s="428" t="s">
        <v>261</v>
      </c>
      <c r="L11" s="427" t="s">
        <v>260</v>
      </c>
      <c r="M11" s="429" t="s">
        <v>261</v>
      </c>
    </row>
    <row r="12" spans="1:13" ht="12.75">
      <c r="A12" s="559"/>
      <c r="B12" s="559"/>
      <c r="C12" s="559"/>
      <c r="D12" s="419"/>
      <c r="E12" s="422"/>
      <c r="F12" s="421"/>
      <c r="G12" s="431"/>
      <c r="H12" s="421"/>
      <c r="I12" s="420"/>
      <c r="J12" s="421"/>
      <c r="K12" s="420"/>
      <c r="L12" s="421"/>
      <c r="M12" s="420"/>
    </row>
    <row r="13" spans="1:13" ht="12.75">
      <c r="A13" s="557" t="s">
        <v>89</v>
      </c>
      <c r="B13" s="557"/>
      <c r="C13" s="557"/>
      <c r="D13" s="432"/>
      <c r="E13" s="420"/>
      <c r="F13" s="421">
        <f>'Coûts fixes'!E19+'Coûts fixes'!E20+'Coûts fixes'!G19+'Coûts fixes'!G20</f>
        <v>0</v>
      </c>
      <c r="G13" s="431"/>
      <c r="H13" s="421">
        <f>'Coûts fixes'!E19+'Coûts fixes'!E20+'Coûts fixes'!G19+'Coûts fixes'!G20</f>
        <v>0</v>
      </c>
      <c r="I13" s="420"/>
      <c r="J13" s="421">
        <f>'Coûts fixes'!E19+'Coûts fixes'!E20+'Coûts fixes'!G19+'Coûts fixes'!G20</f>
        <v>0</v>
      </c>
      <c r="K13" s="420"/>
      <c r="L13" s="421">
        <f>'Coûts fixes'!E19+'Coûts fixes'!E20+'Coûts fixes'!G19+'Coûts fixes'!G20</f>
        <v>0</v>
      </c>
      <c r="M13" s="420"/>
    </row>
    <row r="14" spans="1:13" ht="12.75">
      <c r="A14" s="557" t="s">
        <v>93</v>
      </c>
      <c r="B14" s="557"/>
      <c r="C14" s="557"/>
      <c r="D14" s="419">
        <f>'Coûts fixes'!E22+'Coûts fixes'!E23+'Coûts fixes'!E24+'Coûts fixes'!G24+'Coûts fixes'!G23+'Coûts fixes'!G22</f>
        <v>0</v>
      </c>
      <c r="E14" s="420"/>
      <c r="F14" s="421">
        <f>'Coûts fixes'!E22+'Coûts fixes'!E23+'Coûts fixes'!E24+'Coûts fixes'!G24+'Coûts fixes'!G23+'Coûts fixes'!G22</f>
        <v>0</v>
      </c>
      <c r="G14" s="431"/>
      <c r="H14" s="421">
        <f>'Coûts fixes'!E22+'Coûts fixes'!E23+'Coûts fixes'!E24+'Coûts fixes'!G24+'Coûts fixes'!G23+'Coûts fixes'!G22</f>
        <v>0</v>
      </c>
      <c r="I14" s="420"/>
      <c r="J14" s="421">
        <f>'Coûts fixes'!E22+'Coûts fixes'!E23+'Coûts fixes'!E24+'Coûts fixes'!G24+'Coûts fixes'!G23+'Coûts fixes'!G22</f>
        <v>0</v>
      </c>
      <c r="K14" s="420"/>
      <c r="L14" s="421">
        <f>'Coûts fixes'!E22+'Coûts fixes'!E23+'Coûts fixes'!E24+'Coûts fixes'!G24+'Coûts fixes'!G23+'Coûts fixes'!G22</f>
        <v>0</v>
      </c>
      <c r="M14" s="420"/>
    </row>
    <row r="15" spans="1:13" ht="12.75">
      <c r="A15" s="562" t="s">
        <v>97</v>
      </c>
      <c r="B15" s="562"/>
      <c r="C15" s="562"/>
      <c r="D15" s="433">
        <f>'Coûts fixes'!E25+'Coûts fixes'!G25</f>
        <v>0</v>
      </c>
      <c r="E15" s="434"/>
      <c r="F15" s="435">
        <f>'Coûts fixes'!E25+'Coûts fixes'!G25</f>
        <v>0</v>
      </c>
      <c r="G15" s="436"/>
      <c r="H15" s="435">
        <f>'Coûts fixes'!E25+'Coûts fixes'!G25</f>
        <v>0</v>
      </c>
      <c r="I15" s="434"/>
      <c r="J15" s="435">
        <f>'Coûts fixes'!E25+'Coûts fixes'!G25</f>
        <v>0</v>
      </c>
      <c r="K15" s="434"/>
      <c r="L15" s="435">
        <f>'Coûts fixes'!E25+'Coûts fixes'!G25</f>
        <v>0</v>
      </c>
      <c r="M15" s="434"/>
    </row>
    <row r="16" spans="1:13" ht="12.75">
      <c r="A16" s="561"/>
      <c r="B16" s="561"/>
      <c r="C16" s="561"/>
      <c r="D16" s="419"/>
      <c r="E16" s="437"/>
      <c r="F16" s="421"/>
      <c r="G16" s="402"/>
      <c r="H16" s="421"/>
      <c r="I16" s="402"/>
      <c r="J16" s="421"/>
      <c r="K16" s="402"/>
      <c r="L16" s="421"/>
      <c r="M16" s="402"/>
    </row>
    <row r="17" spans="1:15" ht="12.75">
      <c r="A17" s="438" t="s">
        <v>137</v>
      </c>
      <c r="B17" s="439"/>
      <c r="C17" s="417"/>
      <c r="D17" s="427" t="s">
        <v>260</v>
      </c>
      <c r="E17" s="430" t="s">
        <v>261</v>
      </c>
      <c r="F17" s="427" t="s">
        <v>260</v>
      </c>
      <c r="G17" s="430" t="s">
        <v>261</v>
      </c>
      <c r="H17" s="427" t="s">
        <v>260</v>
      </c>
      <c r="I17" s="430" t="s">
        <v>261</v>
      </c>
      <c r="J17" s="427" t="s">
        <v>260</v>
      </c>
      <c r="K17" s="428" t="s">
        <v>261</v>
      </c>
      <c r="L17" s="427" t="s">
        <v>260</v>
      </c>
      <c r="M17" s="429" t="s">
        <v>261</v>
      </c>
      <c r="O17" s="524"/>
    </row>
    <row r="18" spans="1:13" ht="12.75">
      <c r="A18" s="563"/>
      <c r="B18" s="563"/>
      <c r="C18" s="563"/>
      <c r="D18" s="440"/>
      <c r="E18" s="402"/>
      <c r="F18" s="421"/>
      <c r="G18" s="402"/>
      <c r="H18" s="421"/>
      <c r="I18" s="402"/>
      <c r="J18" s="421"/>
      <c r="K18" s="402"/>
      <c r="L18" s="421"/>
      <c r="M18" s="402"/>
    </row>
    <row r="19" spans="1:13" ht="12.75">
      <c r="A19" s="560" t="s">
        <v>254</v>
      </c>
      <c r="B19" s="560"/>
      <c r="C19" s="560"/>
      <c r="D19" s="440" t="e">
        <f>'Estimation annuelle'!D17*E19/'Estimation annuelle'!K17</f>
        <v>#DIV/0!</v>
      </c>
      <c r="E19" s="402">
        <f>'Estimation annuelle'!E17*'Estimation annuelle'!E$39+'Estimation annuelle'!F17*'Estimation annuelle'!F$39+'Estimation annuelle'!G17*'Estimation annuelle'!G$39+'Estimation annuelle'!H17*'Estimation annuelle'!H$39+'Estimation annuelle'!I17*'Estimation annuelle'!I$39+'Estimation annuelle'!J17*'Estimation annuelle'!J$39</f>
        <v>0</v>
      </c>
      <c r="F19" s="421" t="e">
        <f>'Estimation annuelle'!D17*G19/'Estimation annuelle'!K17</f>
        <v>#DIV/0!</v>
      </c>
      <c r="G19" s="402">
        <f>'Estimation annuelle'!E17+'Estimation annuelle'!F17+'Estimation annuelle'!G17+'Estimation annuelle'!H17+'Estimation annuelle'!I17+'Estimation annuelle'!J17</f>
        <v>0</v>
      </c>
      <c r="H19" s="421" t="e">
        <f>'Estimation annuelle'!D17*I19/'Estimation annuelle'!K17</f>
        <v>#DIV/0!</v>
      </c>
      <c r="I19" s="402">
        <f>'Estimation annuelle'!E17*'Estimation annuelle'!E41+'Estimation annuelle'!F17*'Estimation annuelle'!F41+'Estimation annuelle'!G17*'Estimation annuelle'!G41+'Estimation annuelle'!H17*'Estimation annuelle'!H41+'Estimation annuelle'!I17*'Estimation annuelle'!I41+'Estimation annuelle'!J17*'Estimation annuelle'!J41</f>
        <v>0</v>
      </c>
      <c r="J19" s="421" t="e">
        <f>'Estimation annuelle'!D17*K19/'Estimation annuelle'!K17</f>
        <v>#DIV/0!</v>
      </c>
      <c r="K19" s="402">
        <f>'Estimation annuelle'!E17*'Estimation annuelle'!E42+'Estimation annuelle'!F17*'Estimation annuelle'!F42+'Estimation annuelle'!G17*'Estimation annuelle'!G42+'Estimation annuelle'!H17*'Estimation annuelle'!H42+'Estimation annuelle'!I17*'Estimation annuelle'!I42+'Estimation annuelle'!J17*'Estimation annuelle'!J42</f>
        <v>0</v>
      </c>
      <c r="L19" s="421" t="e">
        <f>'Estimation annuelle'!D17*M19/'Estimation annuelle'!K17</f>
        <v>#DIV/0!</v>
      </c>
      <c r="M19" s="402">
        <f>'Estimation annuelle'!E17*'Estimation annuelle'!E43+'Estimation annuelle'!F17*'Estimation annuelle'!F43+'Estimation annuelle'!G17*'Estimation annuelle'!G43+'Estimation annuelle'!H17*'Estimation annuelle'!H43+'Estimation annuelle'!I17*'Estimation annuelle'!I43+'Estimation annuelle'!J17*'Estimation annuelle'!J43</f>
        <v>0</v>
      </c>
    </row>
    <row r="20" spans="1:13" ht="12.75">
      <c r="A20" s="560" t="s">
        <v>266</v>
      </c>
      <c r="B20" s="560"/>
      <c r="C20" s="560"/>
      <c r="D20" s="440" t="e">
        <f>'Estimation annuelle'!D18*E20/'Estimation annuelle'!K18</f>
        <v>#DIV/0!</v>
      </c>
      <c r="E20" s="402">
        <f>'Estimation annuelle'!E18*'Estimation annuelle'!E$39+'Estimation annuelle'!F18*'Estimation annuelle'!F$39+'Estimation annuelle'!G18*'Estimation annuelle'!G$39+'Estimation annuelle'!H18*'Estimation annuelle'!H$39+'Estimation annuelle'!I18*'Estimation annuelle'!I$39+'Estimation annuelle'!J18*'Estimation annuelle'!J$39</f>
        <v>0</v>
      </c>
      <c r="F20" s="421" t="e">
        <f>'Estimation annuelle'!D18*G20/'Estimation annuelle'!K18</f>
        <v>#DIV/0!</v>
      </c>
      <c r="G20" s="402">
        <f>'Estimation annuelle'!E18+'Estimation annuelle'!F18+'Estimation annuelle'!G18+'Estimation annuelle'!H18+'Estimation annuelle'!I18+'Estimation annuelle'!J18</f>
        <v>0</v>
      </c>
      <c r="H20" s="421" t="e">
        <f>'Estimation annuelle'!D18*I20/'Estimation annuelle'!K18</f>
        <v>#DIV/0!</v>
      </c>
      <c r="I20" s="402">
        <f>'Estimation annuelle'!E18*'Estimation annuelle'!E41+'Estimation annuelle'!F18*'Estimation annuelle'!F41+'Estimation annuelle'!G18*'Estimation annuelle'!G41+'Estimation annuelle'!H18*'Estimation annuelle'!H41+'Estimation annuelle'!I18*'Estimation annuelle'!I41+'Estimation annuelle'!J18*'Estimation annuelle'!J41</f>
        <v>0</v>
      </c>
      <c r="J20" s="421" t="e">
        <f>'Estimation annuelle'!D18*K20/'Estimation annuelle'!K18</f>
        <v>#DIV/0!</v>
      </c>
      <c r="K20" s="402">
        <f>'Estimation annuelle'!E18*'Estimation annuelle'!E42+'Estimation annuelle'!F18*'Estimation annuelle'!F42+'Estimation annuelle'!G18*'Estimation annuelle'!G42+'Estimation annuelle'!H18*'Estimation annuelle'!H42+'Estimation annuelle'!I18*'Estimation annuelle'!I42+'Estimation annuelle'!J18*'Estimation annuelle'!J42</f>
        <v>0</v>
      </c>
      <c r="L20" s="421" t="e">
        <f>'Estimation annuelle'!D18*M20/'Estimation annuelle'!K18</f>
        <v>#DIV/0!</v>
      </c>
      <c r="M20" s="402">
        <f>'Estimation annuelle'!E18*'Estimation annuelle'!E43+'Estimation annuelle'!F18*'Estimation annuelle'!F43+'Estimation annuelle'!G18*'Estimation annuelle'!G43+'Estimation annuelle'!H18*'Estimation annuelle'!H43+'Estimation annuelle'!I18*'Estimation annuelle'!I43+'Estimation annuelle'!J18*'Estimation annuelle'!J43</f>
        <v>0</v>
      </c>
    </row>
    <row r="21" spans="1:13" ht="12.75">
      <c r="A21" s="561"/>
      <c r="B21" s="561"/>
      <c r="C21" s="561"/>
      <c r="D21" s="421"/>
      <c r="E21" s="402"/>
      <c r="F21" s="442"/>
      <c r="G21" s="437"/>
      <c r="H21" s="442"/>
      <c r="I21" s="437"/>
      <c r="J21" s="421"/>
      <c r="K21" s="402"/>
      <c r="L21" s="421"/>
      <c r="M21" s="402"/>
    </row>
    <row r="22" spans="1:13" ht="12.75">
      <c r="A22" s="443" t="s">
        <v>29</v>
      </c>
      <c r="B22" s="417"/>
      <c r="C22" s="417"/>
      <c r="D22" s="427" t="s">
        <v>260</v>
      </c>
      <c r="E22" s="430" t="s">
        <v>261</v>
      </c>
      <c r="F22" s="427" t="s">
        <v>260</v>
      </c>
      <c r="G22" s="430" t="s">
        <v>261</v>
      </c>
      <c r="H22" s="427" t="s">
        <v>260</v>
      </c>
      <c r="I22" s="430" t="s">
        <v>261</v>
      </c>
      <c r="J22" s="427" t="s">
        <v>260</v>
      </c>
      <c r="K22" s="428" t="s">
        <v>261</v>
      </c>
      <c r="L22" s="427" t="s">
        <v>260</v>
      </c>
      <c r="M22" s="429" t="s">
        <v>261</v>
      </c>
    </row>
    <row r="23" spans="1:13" ht="12.75">
      <c r="A23" s="563"/>
      <c r="B23" s="563"/>
      <c r="C23" s="563"/>
      <c r="D23" s="444"/>
      <c r="E23" s="402"/>
      <c r="F23" s="444"/>
      <c r="G23" s="402"/>
      <c r="H23" s="444"/>
      <c r="I23" s="402"/>
      <c r="J23" s="444"/>
      <c r="K23" s="402"/>
      <c r="L23" s="444"/>
      <c r="M23" s="402"/>
    </row>
    <row r="24" spans="1:13" ht="12.75">
      <c r="A24" s="560" t="s">
        <v>33</v>
      </c>
      <c r="B24" s="560"/>
      <c r="C24" s="560"/>
      <c r="D24" s="444"/>
      <c r="E24" s="402">
        <f>SUM('Estimation annuelle'!E25:J25)*'Mode d''emploi'!E37*'Estimation annuelle'!E39</f>
        <v>0</v>
      </c>
      <c r="F24" s="444"/>
      <c r="G24" s="402">
        <f>('Estimation annuelle'!E25*'Estimation annuelle'!E40+'Estimation annuelle'!F25*'Estimation annuelle'!F40+'Estimation annuelle'!G25*'Estimation annuelle'!G40+'Estimation annuelle'!H25*'Estimation annuelle'!H40+'Estimation annuelle'!I25*'Estimation annuelle'!I40+'Estimation annuelle'!J25*'Estimation annuelle'!J40)*'Mode d''emploi'!F37</f>
        <v>0</v>
      </c>
      <c r="H24" s="444"/>
      <c r="I24" s="402">
        <f>('Estimation annuelle'!E25*'Estimation annuelle'!E41+'Estimation annuelle'!F25*'Estimation annuelle'!F41+'Estimation annuelle'!G25*'Estimation annuelle'!G41+'Estimation annuelle'!H25*'Estimation annuelle'!H41+'Estimation annuelle'!I25*'Estimation annuelle'!I41+'Estimation annuelle'!J25*'Estimation annuelle'!J41)*'Mode d''emploi'!G37</f>
        <v>0</v>
      </c>
      <c r="J24" s="444"/>
      <c r="K24" s="402">
        <f>('Estimation annuelle'!E25*'Estimation annuelle'!E42+'Estimation annuelle'!F25*'Estimation annuelle'!F42+'Estimation annuelle'!G25*'Estimation annuelle'!G42+'Estimation annuelle'!H25*'Estimation annuelle'!H42+'Estimation annuelle'!I25*'Estimation annuelle'!I42+'Estimation annuelle'!J25*'Estimation annuelle'!J42)*'Mode d''emploi'!G37</f>
        <v>0</v>
      </c>
      <c r="L24" s="444"/>
      <c r="M24" s="402">
        <f>('Estimation annuelle'!E25*'Estimation annuelle'!E43+'Estimation annuelle'!F25*'Estimation annuelle'!F43+'Estimation annuelle'!G25*'Estimation annuelle'!G43+'Estimation annuelle'!H25*'Estimation annuelle'!H43+'Estimation annuelle'!I25*'Estimation annuelle'!I43+'Estimation annuelle'!J25*'Estimation annuelle'!J43)*'Mode d''emploi'!G37</f>
        <v>0</v>
      </c>
    </row>
    <row r="25" spans="1:13" ht="12.75">
      <c r="A25" s="560" t="s">
        <v>34</v>
      </c>
      <c r="B25" s="560"/>
      <c r="C25" s="560"/>
      <c r="D25" s="444"/>
      <c r="E25" s="402">
        <f>('Estimation annuelle'!E26*'Estimation annuelle'!E39+'Estimation annuelle'!F26*'Estimation annuelle'!F39+'Estimation annuelle'!G26*'Estimation annuelle'!G39+'Estimation annuelle'!H26*'Estimation annuelle'!H39+'Estimation annuelle'!I26*'Estimation annuelle'!I39+'Estimation annuelle'!J26*'Estimation annuelle'!J39)*'Mode d''emploi'!E38</f>
        <v>0</v>
      </c>
      <c r="F25" s="444"/>
      <c r="G25" s="402">
        <f>('Estimation annuelle'!E26*'Estimation annuelle'!E40+'Estimation annuelle'!F26*'Estimation annuelle'!F40+'Estimation annuelle'!G26*'Estimation annuelle'!G40+'Estimation annuelle'!H26*'Estimation annuelle'!H40+'Estimation annuelle'!I26*'Estimation annuelle'!I40+'Estimation annuelle'!J26*'Estimation annuelle'!J40)*'Mode d''emploi'!F38</f>
        <v>0</v>
      </c>
      <c r="H25" s="444"/>
      <c r="I25" s="402">
        <f>('Estimation annuelle'!E26*'Estimation annuelle'!E41+'Estimation annuelle'!F26*'Estimation annuelle'!F41+'Estimation annuelle'!G26*'Estimation annuelle'!G41+'Estimation annuelle'!H26*'Estimation annuelle'!H41+'Estimation annuelle'!I26*'Estimation annuelle'!I41+'Estimation annuelle'!J26*'Estimation annuelle'!J41)*'Mode d''emploi'!G38</f>
        <v>0</v>
      </c>
      <c r="J25" s="444"/>
      <c r="K25" s="402">
        <f>('Estimation annuelle'!E26*'Estimation annuelle'!E42+'Estimation annuelle'!F26*'Estimation annuelle'!F42+'Estimation annuelle'!G26*'Estimation annuelle'!G42+'Estimation annuelle'!H26*'Estimation annuelle'!H42+'Estimation annuelle'!I26*'Estimation annuelle'!I42+'Estimation annuelle'!J26*'Estimation annuelle'!J42)*'Mode d''emploi'!G38</f>
        <v>0</v>
      </c>
      <c r="L25" s="444"/>
      <c r="M25" s="402">
        <f>('Estimation annuelle'!E26*'Estimation annuelle'!E43+'Estimation annuelle'!F26*'Estimation annuelle'!F43+'Estimation annuelle'!G26*'Estimation annuelle'!G43+'Estimation annuelle'!H26*'Estimation annuelle'!H43+'Estimation annuelle'!I26*'Estimation annuelle'!I43+'Estimation annuelle'!J26*'Estimation annuelle'!J43)*'Mode d''emploi'!G38</f>
        <v>0</v>
      </c>
    </row>
    <row r="26" spans="1:13" ht="12.75">
      <c r="A26" s="560" t="s">
        <v>35</v>
      </c>
      <c r="B26" s="560"/>
      <c r="C26" s="560"/>
      <c r="D26" s="444"/>
      <c r="E26" s="402">
        <f>('Estimation annuelle'!E27*'Estimation annuelle'!E39+'Estimation annuelle'!F27*'Estimation annuelle'!F39+'Estimation annuelle'!G27*'Estimation annuelle'!G39+'Estimation annuelle'!H27*'Estimation annuelle'!H39+'Estimation annuelle'!I27*'Estimation annuelle'!I39+'Estimation annuelle'!J27*'Estimation annuelle'!J39)*'Mode d''emploi'!E39</f>
        <v>0</v>
      </c>
      <c r="F26" s="444"/>
      <c r="G26" s="402">
        <f>('Estimation annuelle'!E27*'Estimation annuelle'!E40+'Estimation annuelle'!F27*'Estimation annuelle'!F40+'Estimation annuelle'!G27*'Estimation annuelle'!G40+'Estimation annuelle'!H27*'Estimation annuelle'!H40+'Estimation annuelle'!I27*'Estimation annuelle'!I40+'Estimation annuelle'!J27*'Estimation annuelle'!J40)*'Mode d''emploi'!F39</f>
        <v>0</v>
      </c>
      <c r="H26" s="444"/>
      <c r="I26" s="402">
        <f>('Estimation annuelle'!E27*'Estimation annuelle'!E41+'Estimation annuelle'!F27*'Estimation annuelle'!F41+'Estimation annuelle'!G27*'Estimation annuelle'!G41+'Estimation annuelle'!H27*'Estimation annuelle'!H41+'Estimation annuelle'!I27*'Estimation annuelle'!I41+'Estimation annuelle'!J27*'Estimation annuelle'!J41)*'Mode d''emploi'!G39</f>
        <v>0</v>
      </c>
      <c r="J26" s="444"/>
      <c r="K26" s="402">
        <f>('Estimation annuelle'!E27*'Estimation annuelle'!E42+'Estimation annuelle'!F27*'Estimation annuelle'!F42+'Estimation annuelle'!G27*'Estimation annuelle'!G42+'Estimation annuelle'!H27*'Estimation annuelle'!H42+'Estimation annuelle'!I27*'Estimation annuelle'!I42+'Estimation annuelle'!J27*'Estimation annuelle'!J42)*'Mode d''emploi'!G39</f>
        <v>0</v>
      </c>
      <c r="L26" s="444"/>
      <c r="M26" s="402">
        <f>('Estimation annuelle'!E27*'Estimation annuelle'!E43+'Estimation annuelle'!F27*'Estimation annuelle'!F43+'Estimation annuelle'!G27*'Estimation annuelle'!G43+'Estimation annuelle'!H27*'Estimation annuelle'!H43+'Estimation annuelle'!I27*'Estimation annuelle'!I43+'Estimation annuelle'!J27*'Estimation annuelle'!J43)*'Mode d''emploi'!G39</f>
        <v>0</v>
      </c>
    </row>
    <row r="27" spans="1:13" ht="12.75">
      <c r="A27" s="560" t="s">
        <v>36</v>
      </c>
      <c r="B27" s="560"/>
      <c r="C27" s="560"/>
      <c r="D27" s="444"/>
      <c r="E27" s="402">
        <f>('Estimation annuelle'!E28*'Estimation annuelle'!E39+'Estimation annuelle'!F28*'Estimation annuelle'!F39+'Estimation annuelle'!G28*'Estimation annuelle'!G39+'Estimation annuelle'!H28*'Estimation annuelle'!H39+'Estimation annuelle'!I28*'Estimation annuelle'!I39+'Estimation annuelle'!J28*'Estimation annuelle'!J39)*'Mode d''emploi'!E40</f>
        <v>0</v>
      </c>
      <c r="F27" s="444"/>
      <c r="G27" s="402">
        <f>('Estimation annuelle'!E28*'Estimation annuelle'!E40+'Estimation annuelle'!F28*'Estimation annuelle'!F40+'Estimation annuelle'!G28*'Estimation annuelle'!G40+'Estimation annuelle'!H28*'Estimation annuelle'!H40+'Estimation annuelle'!I28*'Estimation annuelle'!I40+'Estimation annuelle'!J28*'Estimation annuelle'!J40)*'Mode d''emploi'!F40</f>
        <v>0</v>
      </c>
      <c r="H27" s="444"/>
      <c r="I27" s="402">
        <f>('Estimation annuelle'!E28*'Estimation annuelle'!E41+'Estimation annuelle'!F28*'Estimation annuelle'!F41+'Estimation annuelle'!G28*'Estimation annuelle'!G41+'Estimation annuelle'!H28*'Estimation annuelle'!H41+'Estimation annuelle'!I28*'Estimation annuelle'!I41+'Estimation annuelle'!J28*'Estimation annuelle'!J41)*'Mode d''emploi'!G40</f>
        <v>0</v>
      </c>
      <c r="J27" s="444"/>
      <c r="K27" s="402">
        <f>('Estimation annuelle'!E28*'Estimation annuelle'!E42+'Estimation annuelle'!F28*'Estimation annuelle'!F42+'Estimation annuelle'!G28*'Estimation annuelle'!G42+'Estimation annuelle'!H28*'Estimation annuelle'!H42+'Estimation annuelle'!I28*'Estimation annuelle'!I42+'Estimation annuelle'!J28*'Estimation annuelle'!I42)*'Mode d''emploi'!G40</f>
        <v>0</v>
      </c>
      <c r="L27" s="444"/>
      <c r="M27" s="402">
        <f>('Estimation annuelle'!E28*'Estimation annuelle'!E43+'Estimation annuelle'!F28*'Estimation annuelle'!F43+'Estimation annuelle'!G28*'Estimation annuelle'!G43+'Estimation annuelle'!H28*'Estimation annuelle'!H43+'Estimation annuelle'!I28*'Estimation annuelle'!I43+'Estimation annuelle'!J28*'Estimation annuelle'!J43)*'Mode d''emploi'!G40</f>
        <v>0</v>
      </c>
    </row>
    <row r="28" spans="1:13" ht="12.75">
      <c r="A28" s="564" t="s">
        <v>37</v>
      </c>
      <c r="B28" s="564"/>
      <c r="C28" s="564"/>
      <c r="D28" s="445"/>
      <c r="E28" s="441">
        <f>('Estimation annuelle'!E29*'Estimation annuelle'!E39+'Estimation annuelle'!F29*'Estimation annuelle'!F39+'Estimation annuelle'!G29*'Estimation annuelle'!G39+'Estimation annuelle'!H29*'Estimation annuelle'!H39+'Estimation annuelle'!I29*'Estimation annuelle'!I39+'Estimation annuelle'!J29*'Estimation annuelle'!J39)*'Mode d''emploi'!E41</f>
        <v>0</v>
      </c>
      <c r="F28" s="445"/>
      <c r="G28" s="441">
        <f>('Estimation annuelle'!E29*'Estimation annuelle'!E40+'Estimation annuelle'!F29*'Estimation annuelle'!F40+'Estimation annuelle'!G29*'Estimation annuelle'!G40+'Estimation annuelle'!H29*'Estimation annuelle'!H40+'Estimation annuelle'!I29*'Estimation annuelle'!I40+'Estimation annuelle'!J29*'Estimation annuelle'!J40)*'Mode d''emploi'!F41</f>
        <v>0</v>
      </c>
      <c r="H28" s="445"/>
      <c r="I28" s="441">
        <f>('Estimation annuelle'!E29*'Estimation annuelle'!E41+'Estimation annuelle'!F29*'Estimation annuelle'!F41+'Estimation annuelle'!G29*'Estimation annuelle'!G41+'Estimation annuelle'!H29*'Estimation annuelle'!H41+'Estimation annuelle'!I29*'Estimation annuelle'!I41+'Estimation annuelle'!J29*'Estimation annuelle'!J41)*'Mode d''emploi'!G41</f>
        <v>0</v>
      </c>
      <c r="J28" s="445"/>
      <c r="K28" s="441">
        <f>('Estimation annuelle'!E29*'Estimation annuelle'!E42+'Estimation annuelle'!F29*'Estimation annuelle'!F42+'Estimation annuelle'!G29*'Estimation annuelle'!G42+'Estimation annuelle'!H29*'Estimation annuelle'!H42+'Estimation annuelle'!I29*'Estimation annuelle'!I42+'Estimation annuelle'!J29*'Estimation annuelle'!J42)*'Mode d''emploi'!G41</f>
        <v>0</v>
      </c>
      <c r="L28" s="445"/>
      <c r="M28" s="441">
        <f>('Estimation annuelle'!E29*'Estimation annuelle'!E43+'Estimation annuelle'!F29*'Estimation annuelle'!F43+'Estimation annuelle'!G29*'Estimation annuelle'!G43+'Estimation annuelle'!H29*'Estimation annuelle'!H43+'Estimation annuelle'!I29*'Estimation annuelle'!I43+'Estimation annuelle'!J29*'Estimation annuelle'!J43)*'Mode d''emploi'!G41</f>
        <v>0</v>
      </c>
    </row>
    <row r="29" spans="1:13" ht="12.75">
      <c r="A29" s="565"/>
      <c r="B29" s="565"/>
      <c r="C29" s="565"/>
      <c r="D29" s="446"/>
      <c r="E29" s="422"/>
      <c r="F29" s="446"/>
      <c r="G29" s="422"/>
      <c r="H29" s="446"/>
      <c r="I29" s="422"/>
      <c r="J29" s="446"/>
      <c r="K29" s="422"/>
      <c r="L29" s="446"/>
      <c r="M29" s="422"/>
    </row>
    <row r="30" spans="1:13" ht="12.75">
      <c r="A30" s="447" t="s">
        <v>267</v>
      </c>
      <c r="B30" s="448"/>
      <c r="C30" s="448"/>
      <c r="D30" s="449"/>
      <c r="E30" s="450" t="e">
        <f>SUM(E24:E28)-SUM(D19:E20,D14:D15,D8:D9)</f>
        <v>#DIV/0!</v>
      </c>
      <c r="F30" s="449"/>
      <c r="G30" s="450" t="e">
        <f>SUM(G24:G28)-SUM(F19:G20,F13:F15)</f>
        <v>#DIV/0!</v>
      </c>
      <c r="H30" s="449"/>
      <c r="I30" s="450" t="e">
        <f>SUM(I24:I28)-SUM(H19:I20,H13:H15)</f>
        <v>#DIV/0!</v>
      </c>
      <c r="J30" s="451"/>
      <c r="K30" s="452" t="e">
        <f>SUM(K24:K28)-SUM(J19:K20,J13:J15)</f>
        <v>#DIV/0!</v>
      </c>
      <c r="L30" s="451"/>
      <c r="M30" s="452" t="e">
        <f>SUM(M24:M28)-SUM(L19:M20,L13:L15)</f>
        <v>#DIV/0!</v>
      </c>
    </row>
    <row r="31" spans="1:13" ht="12.75">
      <c r="A31" s="514" t="s">
        <v>268</v>
      </c>
      <c r="B31" s="515"/>
      <c r="C31" s="515"/>
      <c r="D31" s="566" t="e">
        <f>SUM(E24:E28)-SUM(D14:D15,D8:D9,D19:E20)</f>
        <v>#DIV/0!</v>
      </c>
      <c r="E31" s="566"/>
      <c r="F31" s="566" t="e">
        <f>D31+G30</f>
        <v>#DIV/0!</v>
      </c>
      <c r="G31" s="566"/>
      <c r="H31" s="567" t="e">
        <f>F31+I30</f>
        <v>#DIV/0!</v>
      </c>
      <c r="I31" s="567"/>
      <c r="J31" s="567" t="e">
        <f>H31+K30</f>
        <v>#DIV/0!</v>
      </c>
      <c r="K31" s="567"/>
      <c r="L31" s="567" t="e">
        <f>J31+M30</f>
        <v>#DIV/0!</v>
      </c>
      <c r="M31" s="567"/>
    </row>
    <row r="32" spans="1:13" ht="12.75">
      <c r="A32" s="453"/>
      <c r="B32" s="454"/>
      <c r="C32" s="453"/>
      <c r="D32" s="455"/>
      <c r="E32" s="455"/>
      <c r="F32" s="455"/>
      <c r="G32" s="455"/>
      <c r="H32" s="455"/>
      <c r="I32" s="455"/>
      <c r="J32" s="455"/>
      <c r="K32" s="455"/>
      <c r="L32" s="455"/>
      <c r="M32" s="455"/>
    </row>
    <row r="33" spans="1:13" ht="12.75">
      <c r="A33" s="456"/>
      <c r="B33" s="45"/>
      <c r="C33" s="456"/>
      <c r="D33" s="457"/>
      <c r="E33" s="457"/>
      <c r="F33" s="457"/>
      <c r="G33" s="457"/>
      <c r="H33" s="457"/>
      <c r="I33" s="457"/>
      <c r="J33" s="457"/>
      <c r="K33" s="457"/>
      <c r="L33" s="457"/>
      <c r="M33" s="457"/>
    </row>
    <row r="34" spans="1:13" ht="12.75">
      <c r="A34" s="458"/>
      <c r="B34" s="49"/>
      <c r="C34" s="458"/>
      <c r="D34" s="459"/>
      <c r="E34" s="459"/>
      <c r="F34" s="459"/>
      <c r="G34" s="459"/>
      <c r="H34" s="459"/>
      <c r="I34" s="459"/>
      <c r="J34" s="459"/>
      <c r="K34" s="459"/>
      <c r="L34" s="459"/>
      <c r="M34" s="459"/>
    </row>
    <row r="35" spans="1:13" ht="12.75">
      <c r="A35" s="460" t="s">
        <v>256</v>
      </c>
      <c r="B35" s="461"/>
      <c r="C35" s="462"/>
      <c r="D35" s="463" t="s">
        <v>260</v>
      </c>
      <c r="E35" s="464" t="s">
        <v>261</v>
      </c>
      <c r="F35" s="463" t="s">
        <v>260</v>
      </c>
      <c r="G35" s="464" t="s">
        <v>261</v>
      </c>
      <c r="H35" s="463" t="s">
        <v>260</v>
      </c>
      <c r="I35" s="464" t="s">
        <v>261</v>
      </c>
      <c r="J35" s="463" t="s">
        <v>260</v>
      </c>
      <c r="K35" s="465" t="s">
        <v>261</v>
      </c>
      <c r="L35" s="463" t="s">
        <v>260</v>
      </c>
      <c r="M35" s="466" t="s">
        <v>261</v>
      </c>
    </row>
    <row r="36" spans="1:13" ht="12.75">
      <c r="A36" s="568" t="s">
        <v>314</v>
      </c>
      <c r="B36" s="568"/>
      <c r="C36" s="568"/>
      <c r="D36" s="435">
        <f>'Estimation annuelle'!D29</f>
        <v>0</v>
      </c>
      <c r="E36" s="441">
        <f>'Estimation annuelle'!E19+'Estimation annuelle'!F19+'Estimation annuelle'!G19+'Estimation annuelle'!H19+'Estimation annuelle'!I19+'Estimation annuelle'!J19</f>
        <v>0</v>
      </c>
      <c r="F36" s="435">
        <f>'Estimation annuelle'!D29</f>
        <v>0</v>
      </c>
      <c r="G36" s="441">
        <f>'Estimation annuelle'!E19+'Estimation annuelle'!F19+'Estimation annuelle'!G19+'Estimation annuelle'!H19+'Estimation annuelle'!I19+'Estimation annuelle'!J19</f>
        <v>0</v>
      </c>
      <c r="H36" s="435">
        <f>'Estimation annuelle'!D29</f>
        <v>0</v>
      </c>
      <c r="I36" s="441">
        <f>'Estimation annuelle'!E19+'Estimation annuelle'!F19+'Estimation annuelle'!G19+'Estimation annuelle'!H19+'Estimation annuelle'!I19+'Estimation annuelle'!J19</f>
        <v>0</v>
      </c>
      <c r="J36" s="435">
        <f>'Estimation annuelle'!D29</f>
        <v>0</v>
      </c>
      <c r="K36" s="441">
        <f>'Estimation annuelle'!E19+'Estimation annuelle'!F19+'Estimation annuelle'!G19+'Estimation annuelle'!H19+'Estimation annuelle'!I19+'Estimation annuelle'!J19</f>
        <v>0</v>
      </c>
      <c r="L36" s="435">
        <f>'Estimation annuelle'!D29</f>
        <v>0</v>
      </c>
      <c r="M36" s="441">
        <f>'Estimation annuelle'!E19+'Estimation annuelle'!F19+'Estimation annuelle'!G19+'Estimation annuelle'!H19+'Estimation annuelle'!I19+'Estimation annuelle'!J19</f>
        <v>0</v>
      </c>
    </row>
    <row r="37" spans="1:13" ht="12.75">
      <c r="A37" s="561"/>
      <c r="B37" s="561"/>
      <c r="C37" s="561"/>
      <c r="D37" s="421"/>
      <c r="E37" s="402"/>
      <c r="F37" s="421"/>
      <c r="G37" s="402"/>
      <c r="H37" s="421"/>
      <c r="I37" s="402"/>
      <c r="J37" s="421"/>
      <c r="K37" s="402"/>
      <c r="L37" s="421"/>
      <c r="M37" s="402"/>
    </row>
    <row r="38" spans="1:13" ht="12.75">
      <c r="A38" s="443" t="s">
        <v>38</v>
      </c>
      <c r="B38" s="417"/>
      <c r="C38" s="417"/>
      <c r="D38" s="427" t="s">
        <v>260</v>
      </c>
      <c r="E38" s="430" t="s">
        <v>261</v>
      </c>
      <c r="F38" s="427" t="s">
        <v>260</v>
      </c>
      <c r="G38" s="430" t="s">
        <v>261</v>
      </c>
      <c r="H38" s="427" t="s">
        <v>260</v>
      </c>
      <c r="I38" s="430" t="s">
        <v>261</v>
      </c>
      <c r="J38" s="427" t="s">
        <v>260</v>
      </c>
      <c r="K38" s="430" t="s">
        <v>261</v>
      </c>
      <c r="L38" s="427" t="s">
        <v>260</v>
      </c>
      <c r="M38" s="430" t="s">
        <v>261</v>
      </c>
    </row>
    <row r="39" spans="1:13" ht="12.75">
      <c r="A39" s="569"/>
      <c r="B39" s="569"/>
      <c r="C39" s="569"/>
      <c r="D39" s="444"/>
      <c r="E39" s="402"/>
      <c r="F39" s="444"/>
      <c r="G39" s="402"/>
      <c r="H39" s="444"/>
      <c r="I39" s="402"/>
      <c r="J39" s="444"/>
      <c r="K39" s="402"/>
      <c r="L39" s="444"/>
      <c r="M39" s="402"/>
    </row>
    <row r="40" spans="1:13" ht="14.25">
      <c r="A40" s="570" t="s">
        <v>42</v>
      </c>
      <c r="B40" s="570"/>
      <c r="C40" s="570"/>
      <c r="D40" s="444"/>
      <c r="E40" s="402">
        <f>('Estimation annuelle'!E31*'Estimation annuelle'!E39+'Estimation annuelle'!F31*'Estimation annuelle'!F39+'Estimation annuelle'!G31*'Estimation annuelle'!G39+'Estimation annuelle'!H31*'Estimation annuelle'!H39+'Estimation annuelle'!I31*'Estimation annuelle'!I39+'Estimation annuelle'!J31*'Estimation annuelle'!J39)*'Mode d''emploi'!E45</f>
        <v>0</v>
      </c>
      <c r="F40" s="444"/>
      <c r="G40" s="467">
        <f>('Estimation annuelle'!E31*'Estimation annuelle'!E40+'Estimation annuelle'!F31*'Estimation annuelle'!F40+'Estimation annuelle'!G31*'Estimation annuelle'!G40+'Estimation annuelle'!H31*'Estimation annuelle'!H40+'Estimation annuelle'!I31*'Estimation annuelle'!I40+'Estimation annuelle'!J31*'Estimation annuelle'!J40)*'Mode d''emploi'!F45</f>
        <v>0</v>
      </c>
      <c r="H40" s="444"/>
      <c r="I40" s="402">
        <f>('Estimation annuelle'!E31*'Estimation annuelle'!E41+'Estimation annuelle'!F31*'Estimation annuelle'!F41+'Estimation annuelle'!G31*'Estimation annuelle'!G41+'Estimation annuelle'!H31*'Estimation annuelle'!H41+'Estimation annuelle'!I31*'Estimation annuelle'!I41+'Estimation annuelle'!J31*'Estimation annuelle'!J41)*'Mode d''emploi'!G45</f>
        <v>0</v>
      </c>
      <c r="J40" s="444"/>
      <c r="K40" s="402">
        <f>('Estimation annuelle'!E31*'Estimation annuelle'!E42+'Estimation annuelle'!F31*'Estimation annuelle'!F42+'Estimation annuelle'!G31*'Estimation annuelle'!G42+'Estimation annuelle'!H31*'Estimation annuelle'!H42+'Estimation annuelle'!I31*'Estimation annuelle'!I42+'Estimation annuelle'!J31*'Estimation annuelle'!J42)*'Mode d''emploi'!H45</f>
        <v>0</v>
      </c>
      <c r="L40" s="444"/>
      <c r="M40" s="402">
        <f>('Estimation annuelle'!E31*'Estimation annuelle'!E43+'Estimation annuelle'!F31*'Estimation annuelle'!F43+'Estimation annuelle'!G31*'Estimation annuelle'!G43+'Estimation annuelle'!H31*'Estimation annuelle'!H43+'Estimation annuelle'!I31*'Estimation annuelle'!I43+'Estimation annuelle'!J31*'Estimation annuelle'!J43)*'Mode d''emploi'!I45</f>
        <v>0</v>
      </c>
    </row>
    <row r="41" spans="1:13" ht="14.25">
      <c r="A41" s="570" t="s">
        <v>43</v>
      </c>
      <c r="B41" s="570"/>
      <c r="C41" s="570"/>
      <c r="D41" s="444"/>
      <c r="E41" s="402">
        <f>('Estimation annuelle'!E32*'Estimation annuelle'!E39+'Estimation annuelle'!F32*'Estimation annuelle'!F39+'Estimation annuelle'!G32*'Estimation annuelle'!G39+'Estimation annuelle'!H32*'Estimation annuelle'!H39+'Estimation annuelle'!I32*'Estimation annuelle'!I39+'Estimation annuelle'!J32*'Estimation annuelle'!J39)*'Mode d''emploi'!E46</f>
        <v>0</v>
      </c>
      <c r="F41" s="444"/>
      <c r="G41" s="467">
        <f>('Estimation annuelle'!E32*'Estimation annuelle'!E40+'Estimation annuelle'!F32*'Estimation annuelle'!F40+'Estimation annuelle'!G32*'Estimation annuelle'!G40+'Estimation annuelle'!H32*'Estimation annuelle'!H40+'Estimation annuelle'!I32*'Estimation annuelle'!I40+'Estimation annuelle'!J32*'Estimation annuelle'!J40)*'Mode d''emploi'!F46</f>
        <v>0</v>
      </c>
      <c r="H41" s="444"/>
      <c r="I41" s="402">
        <f>('Estimation annuelle'!E32*'Estimation annuelle'!E41+'Estimation annuelle'!F32*'Estimation annuelle'!F41+'Estimation annuelle'!G32*'Estimation annuelle'!G41+'Estimation annuelle'!H32*'Estimation annuelle'!H41+'Estimation annuelle'!I32*'Estimation annuelle'!I41+'Estimation annuelle'!J32*'Estimation annuelle'!J41)*'Mode d''emploi'!G46</f>
        <v>0</v>
      </c>
      <c r="J41" s="444"/>
      <c r="K41" s="402">
        <f>('Estimation annuelle'!E32*'Estimation annuelle'!E42+'Estimation annuelle'!F32*'Estimation annuelle'!F42+'Estimation annuelle'!G32*'Estimation annuelle'!G42+'Estimation annuelle'!H32*'Estimation annuelle'!H42+'Estimation annuelle'!I32*'Estimation annuelle'!I42+'Estimation annuelle'!J32*'Estimation annuelle'!J42)*'Mode d''emploi'!H46</f>
        <v>0</v>
      </c>
      <c r="L41" s="444"/>
      <c r="M41" s="402">
        <f>('Estimation annuelle'!E32*'Estimation annuelle'!E43+'Estimation annuelle'!F32*'Estimation annuelle'!F43+'Estimation annuelle'!G32*'Estimation annuelle'!G43+'Estimation annuelle'!H32*'Estimation annuelle'!H43+'Estimation annuelle'!I32*'Estimation annuelle'!I43+'Estimation annuelle'!J32*'Estimation annuelle'!J43)*'Mode d''emploi'!I46</f>
        <v>0</v>
      </c>
    </row>
    <row r="42" spans="1:16" ht="12.75">
      <c r="A42" s="571" t="s">
        <v>44</v>
      </c>
      <c r="B42" s="571"/>
      <c r="C42" s="571"/>
      <c r="D42" s="444"/>
      <c r="E42" s="402">
        <f>('Estimation annuelle'!E33*'Estimation annuelle'!E39+'Estimation annuelle'!F33*'Estimation annuelle'!F39+'Estimation annuelle'!G33*'Estimation annuelle'!G39+'Estimation annuelle'!H33*'Estimation annuelle'!H39+'Estimation annuelle'!I33*'Estimation annuelle'!I39+'Estimation annuelle'!J33*'Estimation annuelle'!J39)*'Mode d''emploi'!E47</f>
        <v>0</v>
      </c>
      <c r="F42" s="444"/>
      <c r="G42" s="513">
        <f>('Estimation annuelle'!E33*'Estimation annuelle'!E40+'Estimation annuelle'!F33*'Estimation annuelle'!F40+'Estimation annuelle'!G33*'Estimation annuelle'!G40+'Estimation annuelle'!H33*'Estimation annuelle'!H40+'Estimation annuelle'!I33*'Estimation annuelle'!I40+'Estimation annuelle'!J33*'Estimation annuelle'!J40)*'Mode d''emploi'!F47+('Estimation annuelle'!E33*'Estimation annuelle'!E40+'Estimation annuelle'!F33*'Estimation annuelle'!F40+'Estimation annuelle'!G33*'Estimation annuelle'!G40+'Estimation annuelle'!H33*'Estimation annuelle'!H40+'Estimation annuelle'!I33*'Estimation annuelle'!I40+'Estimation annuelle'!J33*'Estimation annuelle'!J40)*'Mode d''emploi'!E47</f>
        <v>0</v>
      </c>
      <c r="H42" s="444"/>
      <c r="I42" s="402">
        <f>(N42*'Mode d''emploi'!E47+N42*'Mode d''emploi'!F47+N42*'Mode d''emploi'!G47)</f>
        <v>0</v>
      </c>
      <c r="J42" s="444"/>
      <c r="K42" s="402">
        <f>(O42*'Mode d''emploi'!E47+O42*'Mode d''emploi'!F47+O42*'Mode d''emploi'!G47+O42*'Mode d''emploi'!H47)</f>
        <v>0</v>
      </c>
      <c r="L42" s="444"/>
      <c r="M42" s="402">
        <f>(P42*'Mode d''emploi'!E47+P42*'Mode d''emploi'!F47+P42*'Mode d''emploi'!G47+P42*'Mode d''emploi'!H47+P42*'Mode d''emploi'!I47)</f>
        <v>0</v>
      </c>
      <c r="N42">
        <f>('Estimation annuelle'!E33*'Estimation annuelle'!E41+'Estimation annuelle'!F33*'Estimation annuelle'!F41+'Estimation annuelle'!G33*'Estimation annuelle'!G41+'Estimation annuelle'!H33*'Estimation annuelle'!H41+'Estimation annuelle'!I33*'Estimation annuelle'!I41+'Estimation annuelle'!J33*'Estimation annuelle'!J41)</f>
        <v>0</v>
      </c>
      <c r="O42">
        <f>('Estimation annuelle'!E33*'Estimation annuelle'!E42+'Estimation annuelle'!F33*'Estimation annuelle'!F42+'Estimation annuelle'!G33*'Estimation annuelle'!G42+'Estimation annuelle'!H33*'Estimation annuelle'!H42+'Estimation annuelle'!I33*'Estimation annuelle'!I42+'Estimation annuelle'!J33*'Estimation annuelle'!J42)</f>
        <v>0</v>
      </c>
      <c r="P42">
        <f>('Estimation annuelle'!E33*'Estimation annuelle'!E43+'Estimation annuelle'!F33*'Estimation annuelle'!F43+'Estimation annuelle'!G33*'Estimation annuelle'!G43+'Estimation annuelle'!H33*'Estimation annuelle'!H43+'Estimation annuelle'!I33*'Estimation annuelle'!I43+'Estimation annuelle'!J33*'Estimation annuelle'!J43)</f>
        <v>0</v>
      </c>
    </row>
    <row r="43" spans="1:13" ht="12.75">
      <c r="A43" s="571" t="s">
        <v>45</v>
      </c>
      <c r="B43" s="571"/>
      <c r="C43" s="571"/>
      <c r="D43" s="444"/>
      <c r="E43" s="468" t="s">
        <v>269</v>
      </c>
      <c r="F43" s="444"/>
      <c r="G43" s="468" t="s">
        <v>269</v>
      </c>
      <c r="H43" s="444"/>
      <c r="I43" s="468" t="s">
        <v>269</v>
      </c>
      <c r="J43" s="444"/>
      <c r="K43" s="468" t="s">
        <v>269</v>
      </c>
      <c r="L43" s="444"/>
      <c r="M43" s="468" t="s">
        <v>269</v>
      </c>
    </row>
    <row r="44" spans="1:13" ht="12.75">
      <c r="A44" s="571" t="s">
        <v>46</v>
      </c>
      <c r="B44" s="571"/>
      <c r="C44" s="571"/>
      <c r="D44" s="444"/>
      <c r="E44" s="402">
        <f>(D221*'Estimation annuelle'!E39+D225*'Estimation annuelle'!F39+D229*'Estimation annuelle'!G39+D236*'Estimation annuelle'!H39+D240*'Estimation annuelle'!I39+D244*'Estimation annuelle'!J39)*'Mode d''emploi'!E49</f>
        <v>0</v>
      </c>
      <c r="F44" s="444"/>
      <c r="G44" s="402">
        <f>(E221*'Estimation annuelle'!E40+E225*'Estimation annuelle'!F40+E229*'Estimation annuelle'!G40+E236*'Estimation annuelle'!H40+E240*'Estimation annuelle'!I40+E244*'Estimation annuelle'!J40)*'Mode d''emploi'!E49+E44*'Mode d''emploi'!F49</f>
        <v>0</v>
      </c>
      <c r="H44" s="444"/>
      <c r="I44" s="402">
        <f>(F221*'Estimation annuelle'!E41+F225*'Estimation annuelle'!F41+F229*'Estimation annuelle'!G41+F236*'Estimation annuelle'!H41+F240*'Estimation annuelle'!I41+F244*'Estimation annuelle'!J41)*'Mode d''emploi'!E49+E44*'Mode d''emploi'!F49+G44*'Mode d''emploi'!G49</f>
        <v>0</v>
      </c>
      <c r="J44" s="444"/>
      <c r="K44" s="402">
        <f>(G221*'Estimation annuelle'!E42+G225*'Estimation annuelle'!F42+G229*'Estimation annuelle'!G42+G236*'Estimation annuelle'!H42+G240*'Estimation annuelle'!I42+G244*'Estimation annuelle'!J42)*'Mode d''emploi'!E49+I44*'Mode d''emploi'!F49+Synthese!G44*'Mode d''emploi'!G49+Synthese!E44*'Mode d''emploi'!H49</f>
        <v>0</v>
      </c>
      <c r="L44" s="444"/>
      <c r="M44" s="402">
        <f>(H221*'Estimation annuelle'!E43+H225*'Estimation annuelle'!F43+H229*'Estimation annuelle'!G43+H236*'Estimation annuelle'!H43+H240*'Estimation annuelle'!I43+H244*'Estimation annuelle'!J43)*'Mode d''emploi'!E49+K44*'Mode d''emploi'!F49+'Mode d''emploi'!G49*Synthese!I44+Synthese!G44*'Mode d''emploi'!H49+'Mode d''emploi'!I49*Synthese!E44</f>
        <v>0</v>
      </c>
    </row>
    <row r="45" spans="1:13" ht="12.75">
      <c r="A45" s="572" t="s">
        <v>47</v>
      </c>
      <c r="B45" s="572"/>
      <c r="C45" s="572"/>
      <c r="D45" s="445"/>
      <c r="E45" s="441">
        <f>('Estimation annuelle'!E36*'Estimation annuelle'!E39+'Estimation annuelle'!F36*'Estimation annuelle'!F39+'Estimation annuelle'!G36*'Estimation annuelle'!G39+'Estimation annuelle'!H36*'Estimation annuelle'!H39+'Estimation annuelle'!I36*'Estimation annuelle'!I39+'Estimation annuelle'!J36*'Estimation annuelle'!J39)*'Mode d''emploi'!E50</f>
        <v>0</v>
      </c>
      <c r="F45" s="445"/>
      <c r="G45" s="441">
        <f>('Estimation annuelle'!E36*'Estimation annuelle'!E40+'Estimation annuelle'!F36*'Estimation annuelle'!F40+'Estimation annuelle'!G36*'Estimation annuelle'!G40+'Estimation annuelle'!H36*'Estimation annuelle'!H40+'Estimation annuelle'!I36*'Estimation annuelle'!I40+'Estimation annuelle'!J36*'Estimation annuelle'!J40)*'Mode d''emploi'!F50</f>
        <v>0</v>
      </c>
      <c r="H45" s="445"/>
      <c r="I45" s="441">
        <f>('Estimation annuelle'!E36*'Estimation annuelle'!E41+'Estimation annuelle'!F36*'Estimation annuelle'!F41+'Estimation annuelle'!G36*'Estimation annuelle'!G41+'Estimation annuelle'!H36*'Estimation annuelle'!H41+'Estimation annuelle'!I36*'Estimation annuelle'!I41+'Estimation annuelle'!J36*'Estimation annuelle'!J41)*'Mode d''emploi'!G50</f>
        <v>0</v>
      </c>
      <c r="J45" s="445"/>
      <c r="K45" s="441">
        <f>('Estimation annuelle'!E36*'Estimation annuelle'!E42+'Estimation annuelle'!F36*'Estimation annuelle'!F42+'Estimation annuelle'!G36*'Estimation annuelle'!G42+'Estimation annuelle'!H36*'Estimation annuelle'!H42+'Estimation annuelle'!I36*'Estimation annuelle'!I42+'Estimation annuelle'!J36*'Estimation annuelle'!J42)*'Mode d''emploi'!H50</f>
        <v>0</v>
      </c>
      <c r="L45" s="445"/>
      <c r="M45" s="441">
        <f>('Estimation annuelle'!E36*'Estimation annuelle'!E43+'Estimation annuelle'!F36*'Estimation annuelle'!F43+'Estimation annuelle'!G36*'Estimation annuelle'!G43+'Estimation annuelle'!H36*'Estimation annuelle'!H43+'Estimation annuelle'!I36*'Estimation annuelle'!I43+'Estimation annuelle'!J36*'Estimation annuelle'!J43)*'Mode d''emploi'!I50</f>
        <v>0</v>
      </c>
    </row>
    <row r="46" spans="1:13" ht="12.75">
      <c r="A46" s="561"/>
      <c r="B46" s="561"/>
      <c r="C46" s="561"/>
      <c r="D46" s="446"/>
      <c r="E46" s="422"/>
      <c r="F46" s="446"/>
      <c r="G46" s="422"/>
      <c r="H46" s="446"/>
      <c r="I46" s="402"/>
      <c r="J46" s="421"/>
      <c r="K46" s="402"/>
      <c r="L46" s="421"/>
      <c r="M46" s="402"/>
    </row>
    <row r="47" spans="1:13" ht="12.75">
      <c r="A47" s="469" t="s">
        <v>305</v>
      </c>
      <c r="B47" s="470"/>
      <c r="C47" s="470"/>
      <c r="D47" s="471"/>
      <c r="E47" s="472">
        <f>SUM(E40:E45)-SUM(D36:E36)</f>
        <v>0</v>
      </c>
      <c r="F47" s="471"/>
      <c r="G47" s="472">
        <f>SUM(G40:G45)-SUM(F36:G36)</f>
        <v>0</v>
      </c>
      <c r="H47" s="471"/>
      <c r="I47" s="411">
        <f>SUM(I40:I45)-SUM(H36:I36)</f>
        <v>0</v>
      </c>
      <c r="J47" s="473"/>
      <c r="K47" s="411">
        <f>SUM(K40:K45)-SUM(J36:K36)</f>
        <v>0</v>
      </c>
      <c r="L47" s="473"/>
      <c r="M47" s="411">
        <f>SUM(M40:M45)-SUM(L36:M36)</f>
        <v>0</v>
      </c>
    </row>
    <row r="48" spans="1:13" ht="12.75">
      <c r="A48" s="474" t="s">
        <v>306</v>
      </c>
      <c r="B48" s="475"/>
      <c r="C48" s="475"/>
      <c r="D48" s="573">
        <f>E47</f>
        <v>0</v>
      </c>
      <c r="E48" s="573"/>
      <c r="F48" s="573">
        <f>G47+D48</f>
        <v>0</v>
      </c>
      <c r="G48" s="573"/>
      <c r="H48" s="574">
        <f>I47+F48</f>
        <v>0</v>
      </c>
      <c r="I48" s="574"/>
      <c r="J48" s="574">
        <f>K47+H48</f>
        <v>0</v>
      </c>
      <c r="K48" s="574"/>
      <c r="L48" s="574">
        <f>M47+J48</f>
        <v>0</v>
      </c>
      <c r="M48" s="574"/>
    </row>
    <row r="49" spans="1:13" ht="12.75">
      <c r="A49" s="476"/>
      <c r="B49" s="456"/>
      <c r="C49" s="456"/>
      <c r="D49" s="457"/>
      <c r="E49" s="457"/>
      <c r="F49" s="457"/>
      <c r="G49" s="457"/>
      <c r="H49" s="457"/>
      <c r="I49" s="457"/>
      <c r="J49" s="457"/>
      <c r="K49" s="457"/>
      <c r="L49" s="457"/>
      <c r="M49" s="457"/>
    </row>
    <row r="50" spans="1:13" ht="12.75">
      <c r="A50" s="476"/>
      <c r="B50" s="456"/>
      <c r="C50" s="456"/>
      <c r="D50" s="457"/>
      <c r="E50" s="457"/>
      <c r="F50" s="457"/>
      <c r="G50" s="457"/>
      <c r="H50" s="457"/>
      <c r="I50" s="457"/>
      <c r="J50" s="457"/>
      <c r="K50" s="457"/>
      <c r="L50" s="457"/>
      <c r="M50" s="457"/>
    </row>
    <row r="51" spans="1:13" ht="12.75">
      <c r="A51" s="476"/>
      <c r="B51" s="456"/>
      <c r="C51" s="456"/>
      <c r="D51" s="457"/>
      <c r="E51" s="457"/>
      <c r="F51" s="457"/>
      <c r="G51" s="457"/>
      <c r="H51" s="457"/>
      <c r="I51" s="457"/>
      <c r="J51" s="457"/>
      <c r="K51" s="457"/>
      <c r="L51" s="457"/>
      <c r="M51" s="457"/>
    </row>
    <row r="52" spans="1:13" ht="12.75">
      <c r="A52" s="476"/>
      <c r="B52" s="456"/>
      <c r="C52" s="25"/>
      <c r="D52" s="457"/>
      <c r="E52" s="457"/>
      <c r="F52" s="457"/>
      <c r="G52" s="457"/>
      <c r="H52" s="457"/>
      <c r="I52" s="457"/>
      <c r="J52" s="457"/>
      <c r="K52" s="457"/>
      <c r="L52" s="457"/>
      <c r="M52" s="457"/>
    </row>
    <row r="53" spans="1:13" ht="15.75">
      <c r="A53" s="575" t="s">
        <v>270</v>
      </c>
      <c r="B53" s="575"/>
      <c r="C53" s="575"/>
      <c r="D53" s="576" t="e">
        <f>D48+D31</f>
        <v>#DIV/0!</v>
      </c>
      <c r="E53" s="576"/>
      <c r="F53" s="576" t="e">
        <f>F48+F31</f>
        <v>#DIV/0!</v>
      </c>
      <c r="G53" s="576"/>
      <c r="H53" s="577" t="e">
        <f>H48+H31</f>
        <v>#DIV/0!</v>
      </c>
      <c r="I53" s="577"/>
      <c r="J53" s="577" t="e">
        <f>J48+J31</f>
        <v>#DIV/0!</v>
      </c>
      <c r="K53" s="577"/>
      <c r="L53" s="578" t="e">
        <f>L48+L31</f>
        <v>#DIV/0!</v>
      </c>
      <c r="M53" s="578"/>
    </row>
    <row r="54" spans="1:13" ht="12.75">
      <c r="A54" s="477"/>
      <c r="B54" s="477"/>
      <c r="C54" s="125"/>
      <c r="D54" s="125"/>
      <c r="E54" s="125"/>
      <c r="F54" s="125"/>
      <c r="G54" s="125"/>
      <c r="H54" s="125"/>
      <c r="I54" s="477"/>
      <c r="J54" s="477"/>
      <c r="K54" s="477"/>
      <c r="L54" s="477"/>
      <c r="M54" s="477"/>
    </row>
    <row r="55" spans="1:13" ht="12.75">
      <c r="A55" s="477"/>
      <c r="B55" s="477"/>
      <c r="C55" s="125"/>
      <c r="D55" s="125"/>
      <c r="E55" s="125"/>
      <c r="F55" s="125"/>
      <c r="G55" s="125"/>
      <c r="H55" s="125"/>
      <c r="I55" s="477"/>
      <c r="J55" s="477"/>
      <c r="K55" s="477"/>
      <c r="L55" s="477"/>
      <c r="M55" s="477"/>
    </row>
    <row r="56" spans="1:13" ht="12.75">
      <c r="A56" s="477"/>
      <c r="B56" s="477"/>
      <c r="C56" s="125"/>
      <c r="D56" s="125"/>
      <c r="E56" s="125"/>
      <c r="F56" s="125"/>
      <c r="G56" s="125"/>
      <c r="H56" s="125"/>
      <c r="I56" s="477"/>
      <c r="J56" s="477"/>
      <c r="K56" s="477"/>
      <c r="L56" s="477"/>
      <c r="M56" s="477"/>
    </row>
    <row r="57" spans="1:13" ht="12.75">
      <c r="A57" s="477"/>
      <c r="B57" s="477"/>
      <c r="C57" s="125"/>
      <c r="D57" s="125"/>
      <c r="E57" s="125"/>
      <c r="F57" s="125"/>
      <c r="G57" s="125"/>
      <c r="H57" s="125"/>
      <c r="I57" s="477"/>
      <c r="J57" s="477"/>
      <c r="K57" s="477"/>
      <c r="L57" s="477"/>
      <c r="M57" s="477"/>
    </row>
    <row r="58" spans="1:13" ht="12.75">
      <c r="A58" s="477"/>
      <c r="B58" s="477"/>
      <c r="C58" s="125"/>
      <c r="D58" s="125"/>
      <c r="E58" s="125"/>
      <c r="F58" s="125"/>
      <c r="G58" s="125"/>
      <c r="H58" s="125"/>
      <c r="I58" s="477"/>
      <c r="J58" s="477"/>
      <c r="K58" s="477"/>
      <c r="L58" s="477"/>
      <c r="M58" s="477"/>
    </row>
    <row r="59" spans="1:13" ht="12.75">
      <c r="A59" s="477"/>
      <c r="B59" s="477"/>
      <c r="C59" s="125"/>
      <c r="D59" s="125"/>
      <c r="E59" s="125"/>
      <c r="F59" s="125"/>
      <c r="G59" s="125"/>
      <c r="H59" s="125"/>
      <c r="I59" s="477"/>
      <c r="J59" s="477"/>
      <c r="K59" s="477"/>
      <c r="L59" s="477"/>
      <c r="M59" s="477"/>
    </row>
    <row r="60" spans="1:13" ht="12.75">
      <c r="A60" s="477"/>
      <c r="B60" s="477"/>
      <c r="C60" s="125"/>
      <c r="D60" s="125"/>
      <c r="E60" s="125"/>
      <c r="F60" s="125"/>
      <c r="G60" s="125"/>
      <c r="H60" s="125"/>
      <c r="I60" s="477"/>
      <c r="J60" s="477"/>
      <c r="K60" s="477"/>
      <c r="L60" s="477"/>
      <c r="M60" s="477"/>
    </row>
    <row r="61" spans="1:13" ht="12.75">
      <c r="A61" s="477"/>
      <c r="B61" s="477"/>
      <c r="C61" s="125"/>
      <c r="D61" s="125"/>
      <c r="E61" s="125"/>
      <c r="F61" s="125"/>
      <c r="G61" s="125"/>
      <c r="H61" s="125"/>
      <c r="I61" s="477"/>
      <c r="J61" s="477"/>
      <c r="K61" s="477"/>
      <c r="L61" s="477"/>
      <c r="M61" s="477"/>
    </row>
    <row r="62" spans="1:13" ht="12.75">
      <c r="A62" s="477"/>
      <c r="B62" s="477"/>
      <c r="C62" s="125"/>
      <c r="D62" s="125"/>
      <c r="E62" s="125"/>
      <c r="F62" s="125"/>
      <c r="G62" s="125"/>
      <c r="H62" s="125"/>
      <c r="I62" s="477"/>
      <c r="J62" s="477"/>
      <c r="K62" s="477"/>
      <c r="L62" s="477"/>
      <c r="M62" s="477"/>
    </row>
    <row r="63" spans="1:13" ht="12.75">
      <c r="A63" s="477"/>
      <c r="B63" s="477"/>
      <c r="C63" s="125"/>
      <c r="D63" s="125"/>
      <c r="E63" s="125"/>
      <c r="F63" s="125"/>
      <c r="G63" s="125"/>
      <c r="H63" s="125"/>
      <c r="I63" s="477"/>
      <c r="J63" s="477"/>
      <c r="K63" s="477"/>
      <c r="L63" s="477"/>
      <c r="M63" s="477"/>
    </row>
    <row r="64" spans="1:13" ht="12.75">
      <c r="A64" s="477"/>
      <c r="B64" s="477"/>
      <c r="C64" s="125"/>
      <c r="D64" s="125"/>
      <c r="E64" s="125"/>
      <c r="F64" s="125"/>
      <c r="G64" s="125"/>
      <c r="H64" s="125"/>
      <c r="I64" s="477"/>
      <c r="J64" s="477"/>
      <c r="K64" s="477"/>
      <c r="L64" s="477"/>
      <c r="M64" s="477"/>
    </row>
    <row r="65" spans="1:13" ht="12.75">
      <c r="A65" s="477"/>
      <c r="B65" s="477"/>
      <c r="C65" s="125"/>
      <c r="D65" s="125"/>
      <c r="E65" s="125"/>
      <c r="F65" s="125"/>
      <c r="G65" s="125"/>
      <c r="H65" s="125"/>
      <c r="I65" s="477"/>
      <c r="J65" s="477"/>
      <c r="K65" s="477"/>
      <c r="L65" s="477"/>
      <c r="M65" s="477"/>
    </row>
    <row r="66" spans="1:13" ht="12.75">
      <c r="A66" s="477"/>
      <c r="B66" s="477"/>
      <c r="C66" s="125"/>
      <c r="D66" s="125"/>
      <c r="E66" s="125"/>
      <c r="F66" s="125"/>
      <c r="G66" s="125"/>
      <c r="H66" s="125"/>
      <c r="I66" s="477"/>
      <c r="J66" s="477"/>
      <c r="K66" s="477"/>
      <c r="L66" s="477"/>
      <c r="M66" s="477"/>
    </row>
    <row r="67" spans="1:13" ht="12.75">
      <c r="A67" s="477"/>
      <c r="B67" s="477"/>
      <c r="C67" s="125"/>
      <c r="D67" s="125"/>
      <c r="E67" s="125"/>
      <c r="F67" s="125"/>
      <c r="G67" s="125"/>
      <c r="H67" s="125"/>
      <c r="I67" s="477"/>
      <c r="J67" s="477"/>
      <c r="K67" s="477"/>
      <c r="L67" s="477"/>
      <c r="M67" s="477"/>
    </row>
    <row r="68" spans="1:13" ht="12.75">
      <c r="A68" s="477"/>
      <c r="B68" s="477"/>
      <c r="C68" s="125"/>
      <c r="D68" s="125"/>
      <c r="E68" s="125"/>
      <c r="F68" s="125"/>
      <c r="G68" s="125"/>
      <c r="H68" s="125"/>
      <c r="I68" s="477"/>
      <c r="J68" s="477"/>
      <c r="K68" s="477"/>
      <c r="L68" s="477"/>
      <c r="M68" s="477"/>
    </row>
    <row r="69" spans="1:13" ht="12.75">
      <c r="A69" s="477"/>
      <c r="B69" s="477"/>
      <c r="C69" s="125"/>
      <c r="D69" s="125"/>
      <c r="E69" s="125"/>
      <c r="F69" s="125"/>
      <c r="G69" s="125"/>
      <c r="H69" s="125"/>
      <c r="I69" s="477"/>
      <c r="J69" s="477"/>
      <c r="K69" s="477"/>
      <c r="L69" s="477"/>
      <c r="M69" s="477"/>
    </row>
    <row r="70" spans="1:13" ht="12.75">
      <c r="A70" s="477"/>
      <c r="B70" s="477"/>
      <c r="C70" s="125"/>
      <c r="D70" s="125"/>
      <c r="E70" s="125"/>
      <c r="F70" s="125"/>
      <c r="G70" s="125"/>
      <c r="H70" s="125"/>
      <c r="I70" s="477"/>
      <c r="J70" s="477"/>
      <c r="K70" s="477"/>
      <c r="L70" s="477"/>
      <c r="M70" s="477"/>
    </row>
    <row r="71" spans="1:13" ht="12.75">
      <c r="A71" s="477"/>
      <c r="B71" s="477"/>
      <c r="C71" s="125"/>
      <c r="D71" s="125"/>
      <c r="E71" s="125"/>
      <c r="F71" s="125"/>
      <c r="G71" s="125"/>
      <c r="H71" s="125"/>
      <c r="I71" s="477"/>
      <c r="J71" s="477"/>
      <c r="K71" s="477"/>
      <c r="L71" s="477"/>
      <c r="M71" s="477"/>
    </row>
    <row r="72" spans="1:13" ht="12.75">
      <c r="A72" s="477"/>
      <c r="B72" s="477"/>
      <c r="C72" s="125"/>
      <c r="D72" s="125"/>
      <c r="E72" s="125"/>
      <c r="F72" s="125"/>
      <c r="G72" s="125"/>
      <c r="H72" s="125"/>
      <c r="I72" s="125"/>
      <c r="J72" s="125"/>
      <c r="K72" s="125"/>
      <c r="L72" s="125"/>
      <c r="M72" s="125"/>
    </row>
    <row r="73" spans="1:13" ht="12.75">
      <c r="A73" s="477"/>
      <c r="B73" s="477"/>
      <c r="C73" s="125"/>
      <c r="D73" s="125"/>
      <c r="E73" s="125"/>
      <c r="F73" s="125"/>
      <c r="G73" s="125"/>
      <c r="H73" s="125"/>
      <c r="I73" s="125"/>
      <c r="J73" s="125"/>
      <c r="K73" s="125"/>
      <c r="L73" s="125"/>
      <c r="M73" s="125"/>
    </row>
    <row r="74" spans="1:13" ht="12.75">
      <c r="A74" s="477"/>
      <c r="B74" s="477"/>
      <c r="C74" s="125"/>
      <c r="D74" s="125"/>
      <c r="E74" s="125"/>
      <c r="F74" s="125"/>
      <c r="G74" s="125"/>
      <c r="H74" s="125"/>
      <c r="I74" s="477"/>
      <c r="J74" s="477"/>
      <c r="K74" s="477"/>
      <c r="L74" s="477"/>
      <c r="M74" s="477"/>
    </row>
    <row r="75" spans="1:13" ht="12.75">
      <c r="A75" s="477"/>
      <c r="B75" s="477"/>
      <c r="C75" s="125"/>
      <c r="D75" s="125"/>
      <c r="E75" s="125"/>
      <c r="F75" s="125"/>
      <c r="G75" s="125"/>
      <c r="H75" s="125"/>
      <c r="I75" s="477"/>
      <c r="J75" s="477"/>
      <c r="K75" s="477"/>
      <c r="L75" s="477"/>
      <c r="M75" s="477"/>
    </row>
    <row r="76" spans="1:13" ht="12.75">
      <c r="A76" s="477"/>
      <c r="B76" s="477"/>
      <c r="C76" s="125"/>
      <c r="D76" s="125"/>
      <c r="E76" s="125"/>
      <c r="F76" s="125"/>
      <c r="G76" s="125"/>
      <c r="H76" s="125"/>
      <c r="I76" s="125"/>
      <c r="J76" s="125"/>
      <c r="K76" s="125"/>
      <c r="L76" s="125"/>
      <c r="M76" s="125"/>
    </row>
    <row r="77" spans="1:13" ht="12.75">
      <c r="A77" s="477"/>
      <c r="B77" s="477"/>
      <c r="C77" s="125"/>
      <c r="D77" s="125"/>
      <c r="E77" s="125"/>
      <c r="F77" s="125"/>
      <c r="G77" s="125"/>
      <c r="H77" s="125"/>
      <c r="I77" s="125"/>
      <c r="J77" s="125"/>
      <c r="K77" s="125"/>
      <c r="L77" s="125"/>
      <c r="M77" s="125"/>
    </row>
    <row r="78" spans="1:13" ht="12.75">
      <c r="A78" s="477"/>
      <c r="B78" s="477"/>
      <c r="C78" s="125"/>
      <c r="D78" s="125"/>
      <c r="E78" s="125"/>
      <c r="F78" s="125"/>
      <c r="G78" s="125"/>
      <c r="H78" s="125"/>
      <c r="I78" s="477"/>
      <c r="J78" s="477"/>
      <c r="K78" s="477"/>
      <c r="L78" s="477"/>
      <c r="M78" s="477"/>
    </row>
    <row r="79" spans="1:13" ht="12.75">
      <c r="A79" s="477"/>
      <c r="B79" s="477"/>
      <c r="C79" s="125"/>
      <c r="D79" s="125"/>
      <c r="E79" s="125"/>
      <c r="F79" s="125"/>
      <c r="G79" s="125"/>
      <c r="H79" s="125"/>
      <c r="I79" s="477"/>
      <c r="J79" s="477"/>
      <c r="K79" s="477"/>
      <c r="L79" s="477"/>
      <c r="M79" s="477"/>
    </row>
    <row r="80" spans="1:13" ht="12.75">
      <c r="A80" s="478"/>
      <c r="B80" s="478"/>
      <c r="C80" s="413"/>
      <c r="D80" s="390"/>
      <c r="E80" s="125"/>
      <c r="F80" s="390"/>
      <c r="G80" s="125"/>
      <c r="H80" s="390"/>
      <c r="I80" s="477"/>
      <c r="J80" s="477"/>
      <c r="K80" s="477"/>
      <c r="L80" s="477"/>
      <c r="M80" s="477"/>
    </row>
    <row r="81" spans="1:13" ht="12.75">
      <c r="A81" s="478"/>
      <c r="B81" s="478"/>
      <c r="C81" s="413"/>
      <c r="D81" s="390"/>
      <c r="E81" s="125"/>
      <c r="F81" s="390"/>
      <c r="G81" s="125"/>
      <c r="H81" s="390"/>
      <c r="I81" s="477"/>
      <c r="J81" s="477"/>
      <c r="K81" s="477"/>
      <c r="L81" s="477"/>
      <c r="M81" s="477"/>
    </row>
    <row r="82" spans="1:13" ht="12.75">
      <c r="A82" s="478"/>
      <c r="B82" s="478"/>
      <c r="C82" s="413"/>
      <c r="D82" s="390"/>
      <c r="E82" s="125"/>
      <c r="F82" s="390"/>
      <c r="G82" s="125"/>
      <c r="H82" s="390"/>
      <c r="I82" s="477"/>
      <c r="J82" s="477"/>
      <c r="K82" s="477"/>
      <c r="L82" s="477"/>
      <c r="M82" s="477"/>
    </row>
    <row r="83" spans="1:13" ht="12.75">
      <c r="A83" s="478"/>
      <c r="B83" s="478"/>
      <c r="C83" s="413"/>
      <c r="D83" s="390"/>
      <c r="E83" s="125"/>
      <c r="F83" s="390"/>
      <c r="G83" s="125"/>
      <c r="H83" s="390"/>
      <c r="I83" s="477"/>
      <c r="J83" s="477"/>
      <c r="K83" s="477"/>
      <c r="L83" s="477"/>
      <c r="M83" s="477"/>
    </row>
    <row r="84" spans="1:13" ht="12.75">
      <c r="A84" s="478"/>
      <c r="B84" s="478"/>
      <c r="C84" s="413"/>
      <c r="D84" s="390"/>
      <c r="E84" s="125"/>
      <c r="F84" s="390"/>
      <c r="G84" s="125"/>
      <c r="H84" s="390"/>
      <c r="I84" s="477"/>
      <c r="J84" s="477"/>
      <c r="K84" s="477"/>
      <c r="L84" s="477"/>
      <c r="M84" s="477"/>
    </row>
    <row r="85" spans="1:13" ht="12.75">
      <c r="A85" s="478"/>
      <c r="B85" s="478"/>
      <c r="C85" s="413"/>
      <c r="D85" s="390"/>
      <c r="E85" s="125"/>
      <c r="F85" s="390"/>
      <c r="G85" s="125"/>
      <c r="H85" s="390"/>
      <c r="I85" s="477"/>
      <c r="J85" s="477"/>
      <c r="K85" s="477"/>
      <c r="L85" s="477"/>
      <c r="M85" s="477"/>
    </row>
    <row r="86" spans="1:13" ht="12.75">
      <c r="A86" s="478"/>
      <c r="B86" s="478"/>
      <c r="C86" s="413"/>
      <c r="D86" s="390"/>
      <c r="E86" s="125"/>
      <c r="F86" s="390"/>
      <c r="G86" s="125"/>
      <c r="H86" s="390"/>
      <c r="I86" s="477"/>
      <c r="J86" s="477"/>
      <c r="K86" s="477"/>
      <c r="L86" s="477"/>
      <c r="M86" s="477"/>
    </row>
    <row r="87" spans="1:13" ht="12.75">
      <c r="A87" s="478"/>
      <c r="B87" s="478"/>
      <c r="C87" s="413"/>
      <c r="D87" s="390"/>
      <c r="E87" s="125"/>
      <c r="F87" s="390"/>
      <c r="G87" s="125"/>
      <c r="H87" s="390"/>
      <c r="I87" s="477"/>
      <c r="J87" s="477"/>
      <c r="K87" s="477"/>
      <c r="L87" s="477"/>
      <c r="M87" s="477"/>
    </row>
    <row r="88" spans="1:13" ht="12.75">
      <c r="A88" s="478"/>
      <c r="B88" s="478"/>
      <c r="C88" s="413"/>
      <c r="D88" s="390"/>
      <c r="E88" s="125"/>
      <c r="F88" s="390"/>
      <c r="G88" s="125"/>
      <c r="H88" s="390"/>
      <c r="I88" s="477"/>
      <c r="J88" s="477"/>
      <c r="K88" s="477"/>
      <c r="L88" s="477"/>
      <c r="M88" s="477"/>
    </row>
    <row r="89" spans="1:13" ht="12.75">
      <c r="A89" s="478"/>
      <c r="B89" s="478"/>
      <c r="C89" s="413"/>
      <c r="D89" s="390"/>
      <c r="E89" s="125"/>
      <c r="F89" s="390"/>
      <c r="G89" s="125"/>
      <c r="H89" s="390"/>
      <c r="I89" s="477"/>
      <c r="J89" s="477"/>
      <c r="K89" s="477"/>
      <c r="L89" s="477"/>
      <c r="M89" s="477"/>
    </row>
    <row r="90" spans="1:13" ht="12.75">
      <c r="A90" s="478"/>
      <c r="B90" s="478"/>
      <c r="C90" s="413"/>
      <c r="D90" s="390"/>
      <c r="E90" s="125"/>
      <c r="F90" s="390"/>
      <c r="G90" s="125"/>
      <c r="H90" s="390"/>
      <c r="I90" s="477"/>
      <c r="J90" s="477"/>
      <c r="K90" s="477"/>
      <c r="L90" s="477"/>
      <c r="M90" s="477"/>
    </row>
    <row r="91" spans="1:13" ht="12.75">
      <c r="A91" s="478"/>
      <c r="B91" s="478"/>
      <c r="C91" s="413"/>
      <c r="D91" s="390"/>
      <c r="E91" s="125"/>
      <c r="F91" s="390"/>
      <c r="G91" s="125"/>
      <c r="H91" s="390"/>
      <c r="I91" s="477"/>
      <c r="J91" s="477"/>
      <c r="K91" s="477"/>
      <c r="L91" s="477"/>
      <c r="M91" s="477"/>
    </row>
    <row r="92" spans="1:13" ht="12.75">
      <c r="A92" s="478"/>
      <c r="B92" s="478"/>
      <c r="C92" s="413"/>
      <c r="D92" s="390"/>
      <c r="E92" s="125"/>
      <c r="F92" s="390"/>
      <c r="G92" s="125"/>
      <c r="H92" s="390"/>
      <c r="I92" s="477"/>
      <c r="J92" s="477"/>
      <c r="K92" s="477"/>
      <c r="L92" s="477"/>
      <c r="M92" s="477"/>
    </row>
    <row r="93" spans="1:13" ht="12.75">
      <c r="A93" s="478"/>
      <c r="B93" s="478"/>
      <c r="C93" s="413"/>
      <c r="D93" s="390"/>
      <c r="E93" s="125"/>
      <c r="F93" s="390"/>
      <c r="G93" s="125"/>
      <c r="H93" s="390"/>
      <c r="I93" s="477"/>
      <c r="J93" s="477"/>
      <c r="K93" s="477"/>
      <c r="L93" s="477"/>
      <c r="M93" s="477"/>
    </row>
    <row r="94" spans="1:13" ht="12.75">
      <c r="A94" s="478"/>
      <c r="B94" s="478"/>
      <c r="C94" s="413"/>
      <c r="D94" s="390"/>
      <c r="E94" s="125"/>
      <c r="F94" s="390"/>
      <c r="G94" s="125"/>
      <c r="H94" s="390"/>
      <c r="I94" s="477"/>
      <c r="J94" s="477"/>
      <c r="K94" s="477"/>
      <c r="L94" s="477"/>
      <c r="M94" s="477"/>
    </row>
    <row r="95" spans="1:13" ht="12.75">
      <c r="A95" s="478"/>
      <c r="B95" s="478"/>
      <c r="C95" s="413"/>
      <c r="D95" s="390"/>
      <c r="E95" s="125"/>
      <c r="F95" s="390"/>
      <c r="G95" s="125"/>
      <c r="H95" s="390"/>
      <c r="I95" s="477"/>
      <c r="J95" s="477"/>
      <c r="K95" s="477"/>
      <c r="L95" s="477"/>
      <c r="M95" s="477"/>
    </row>
    <row r="96" spans="1:13" ht="12.75">
      <c r="A96" s="478"/>
      <c r="B96" s="478"/>
      <c r="C96" s="413"/>
      <c r="D96" s="390"/>
      <c r="E96" s="125"/>
      <c r="F96" s="390"/>
      <c r="G96" s="125"/>
      <c r="H96" s="390"/>
      <c r="I96" s="477"/>
      <c r="J96" s="477"/>
      <c r="K96" s="477"/>
      <c r="L96" s="477"/>
      <c r="M96" s="477"/>
    </row>
    <row r="97" spans="1:13" ht="12.75">
      <c r="A97" s="478"/>
      <c r="B97" s="478"/>
      <c r="C97" s="413"/>
      <c r="D97" s="390"/>
      <c r="E97" s="125"/>
      <c r="F97" s="390"/>
      <c r="G97" s="125"/>
      <c r="H97" s="390"/>
      <c r="I97" s="477"/>
      <c r="J97" s="477"/>
      <c r="K97" s="477"/>
      <c r="L97" s="477"/>
      <c r="M97" s="477"/>
    </row>
    <row r="98" spans="1:13" ht="12.75">
      <c r="A98" s="478"/>
      <c r="B98" s="478"/>
      <c r="C98" s="413"/>
      <c r="D98" s="390"/>
      <c r="E98" s="125"/>
      <c r="F98" s="390"/>
      <c r="G98" s="125"/>
      <c r="H98" s="390"/>
      <c r="I98" s="477"/>
      <c r="J98" s="477"/>
      <c r="K98" s="477"/>
      <c r="L98" s="477"/>
      <c r="M98" s="477"/>
    </row>
    <row r="99" spans="1:13" ht="12.75">
      <c r="A99" s="478"/>
      <c r="B99" s="478"/>
      <c r="C99" s="413"/>
      <c r="D99" s="390"/>
      <c r="E99" s="125"/>
      <c r="F99" s="390"/>
      <c r="G99" s="125"/>
      <c r="H99" s="390"/>
      <c r="I99" s="477"/>
      <c r="J99" s="477"/>
      <c r="K99" s="477"/>
      <c r="L99" s="477"/>
      <c r="M99" s="477"/>
    </row>
    <row r="100" spans="1:13" ht="12.75">
      <c r="A100" s="478"/>
      <c r="B100" s="478"/>
      <c r="C100" s="413"/>
      <c r="D100" s="390"/>
      <c r="E100" s="125"/>
      <c r="F100" s="390"/>
      <c r="G100" s="125"/>
      <c r="H100" s="390"/>
      <c r="I100" s="477"/>
      <c r="J100" s="477"/>
      <c r="K100" s="477"/>
      <c r="L100" s="477"/>
      <c r="M100" s="477"/>
    </row>
    <row r="101" spans="1:13" ht="12.75">
      <c r="A101" s="478"/>
      <c r="B101" s="478"/>
      <c r="C101" s="413"/>
      <c r="D101" s="390"/>
      <c r="E101" s="125"/>
      <c r="F101" s="390"/>
      <c r="G101" s="125"/>
      <c r="H101" s="390"/>
      <c r="I101" s="477"/>
      <c r="J101" s="477"/>
      <c r="K101" s="477"/>
      <c r="L101" s="477"/>
      <c r="M101" s="477"/>
    </row>
    <row r="102" spans="1:13" ht="12.75">
      <c r="A102" s="478"/>
      <c r="B102" s="478"/>
      <c r="C102" s="413"/>
      <c r="D102" s="390"/>
      <c r="E102" s="125"/>
      <c r="F102" s="390"/>
      <c r="G102" s="125"/>
      <c r="H102" s="390"/>
      <c r="I102" s="477"/>
      <c r="J102" s="477"/>
      <c r="K102" s="477"/>
      <c r="L102" s="477"/>
      <c r="M102" s="477"/>
    </row>
    <row r="103" spans="1:13" ht="12.75">
      <c r="A103" s="478"/>
      <c r="B103" s="478"/>
      <c r="C103" s="413"/>
      <c r="D103" s="390"/>
      <c r="E103" s="125"/>
      <c r="F103" s="390"/>
      <c r="G103" s="125"/>
      <c r="H103" s="390"/>
      <c r="I103" s="477"/>
      <c r="J103" s="477"/>
      <c r="K103" s="477"/>
      <c r="L103" s="477"/>
      <c r="M103" s="477"/>
    </row>
    <row r="104" spans="1:13" ht="12.75">
      <c r="A104" s="478"/>
      <c r="B104" s="478"/>
      <c r="C104" s="413"/>
      <c r="D104" s="390"/>
      <c r="E104" s="125"/>
      <c r="F104" s="390"/>
      <c r="G104" s="125"/>
      <c r="H104" s="390"/>
      <c r="I104" s="477"/>
      <c r="J104" s="477"/>
      <c r="K104" s="477"/>
      <c r="L104" s="477"/>
      <c r="M104" s="477"/>
    </row>
    <row r="105" spans="1:13" ht="12.75">
      <c r="A105" s="478"/>
      <c r="B105" s="478"/>
      <c r="C105" s="413"/>
      <c r="D105" s="390"/>
      <c r="E105" s="125"/>
      <c r="F105" s="390"/>
      <c r="G105" s="125"/>
      <c r="H105" s="390"/>
      <c r="I105" s="477"/>
      <c r="J105" s="477"/>
      <c r="K105" s="477"/>
      <c r="L105" s="477"/>
      <c r="M105" s="477"/>
    </row>
    <row r="106" spans="1:13" ht="12.75">
      <c r="A106" s="478"/>
      <c r="B106" s="478"/>
      <c r="C106" s="413"/>
      <c r="D106" s="390"/>
      <c r="E106" s="125"/>
      <c r="F106" s="390"/>
      <c r="G106" s="125"/>
      <c r="H106" s="390"/>
      <c r="I106" s="477"/>
      <c r="J106" s="477"/>
      <c r="K106" s="477"/>
      <c r="L106" s="477"/>
      <c r="M106" s="477"/>
    </row>
    <row r="107" spans="1:13" ht="12.75">
      <c r="A107" s="478"/>
      <c r="B107" s="478"/>
      <c r="C107" s="413"/>
      <c r="D107" s="390"/>
      <c r="E107" s="125"/>
      <c r="F107" s="390"/>
      <c r="G107" s="125"/>
      <c r="H107" s="390"/>
      <c r="I107" s="477"/>
      <c r="J107" s="477"/>
      <c r="K107" s="477"/>
      <c r="L107" s="477"/>
      <c r="M107" s="477"/>
    </row>
    <row r="108" spans="1:13" ht="12.75">
      <c r="A108" s="478"/>
      <c r="B108" s="478"/>
      <c r="C108" s="413"/>
      <c r="D108" s="390"/>
      <c r="E108" s="125"/>
      <c r="F108" s="390"/>
      <c r="G108" s="125"/>
      <c r="H108" s="390"/>
      <c r="I108" s="477"/>
      <c r="J108" s="477"/>
      <c r="K108" s="477"/>
      <c r="L108" s="477"/>
      <c r="M108" s="477"/>
    </row>
    <row r="109" spans="1:13" ht="12.75">
      <c r="A109" s="478"/>
      <c r="B109" s="478"/>
      <c r="C109" s="413"/>
      <c r="D109" s="390"/>
      <c r="E109" s="125"/>
      <c r="F109" s="390"/>
      <c r="G109" s="125"/>
      <c r="H109" s="390"/>
      <c r="I109" s="477"/>
      <c r="J109" s="477"/>
      <c r="K109" s="477"/>
      <c r="L109" s="477"/>
      <c r="M109" s="477"/>
    </row>
    <row r="110" spans="1:13" ht="12.75">
      <c r="A110" s="478"/>
      <c r="B110" s="478"/>
      <c r="C110" s="413"/>
      <c r="D110" s="390"/>
      <c r="E110" s="125"/>
      <c r="F110" s="390"/>
      <c r="G110" s="125"/>
      <c r="H110" s="390"/>
      <c r="I110" s="477"/>
      <c r="J110" s="477"/>
      <c r="K110" s="477"/>
      <c r="L110" s="477"/>
      <c r="M110" s="477"/>
    </row>
    <row r="111" spans="1:13" ht="12.75">
      <c r="A111" s="478"/>
      <c r="B111" s="478"/>
      <c r="C111" s="413"/>
      <c r="D111" s="390"/>
      <c r="E111" s="125"/>
      <c r="F111" s="390"/>
      <c r="G111" s="125"/>
      <c r="H111" s="390"/>
      <c r="I111" s="477"/>
      <c r="J111" s="477"/>
      <c r="K111" s="477"/>
      <c r="L111" s="477"/>
      <c r="M111" s="477"/>
    </row>
    <row r="112" spans="1:13" ht="12.75">
      <c r="A112" s="478"/>
      <c r="B112" s="478"/>
      <c r="C112" s="413"/>
      <c r="D112" s="390"/>
      <c r="E112" s="125"/>
      <c r="F112" s="390"/>
      <c r="G112" s="125"/>
      <c r="H112" s="390"/>
      <c r="I112" s="477"/>
      <c r="J112" s="477"/>
      <c r="K112" s="477"/>
      <c r="L112" s="477"/>
      <c r="M112" s="477"/>
    </row>
    <row r="113" spans="1:13" ht="12.75">
      <c r="A113" s="478"/>
      <c r="B113" s="478"/>
      <c r="C113" s="413"/>
      <c r="D113" s="390"/>
      <c r="E113" s="125"/>
      <c r="F113" s="390"/>
      <c r="G113" s="125"/>
      <c r="H113" s="390"/>
      <c r="I113" s="477"/>
      <c r="J113" s="477"/>
      <c r="K113" s="477"/>
      <c r="L113" s="477"/>
      <c r="M113" s="477"/>
    </row>
    <row r="114" spans="1:13" ht="12.75">
      <c r="A114" s="478"/>
      <c r="B114" s="478"/>
      <c r="C114" s="413"/>
      <c r="D114" s="390"/>
      <c r="E114" s="125"/>
      <c r="F114" s="390"/>
      <c r="G114" s="125"/>
      <c r="H114" s="390"/>
      <c r="I114" s="477"/>
      <c r="J114" s="477"/>
      <c r="K114" s="477"/>
      <c r="L114" s="477"/>
      <c r="M114" s="477"/>
    </row>
    <row r="115" spans="1:13" ht="12.75">
      <c r="A115" s="478"/>
      <c r="B115" s="478"/>
      <c r="C115" s="413"/>
      <c r="D115" s="390"/>
      <c r="E115" s="125"/>
      <c r="F115" s="390"/>
      <c r="G115" s="125"/>
      <c r="H115" s="390"/>
      <c r="I115" s="477"/>
      <c r="J115" s="477"/>
      <c r="K115" s="477"/>
      <c r="L115" s="477"/>
      <c r="M115" s="477"/>
    </row>
    <row r="116" spans="1:13" ht="12.75">
      <c r="A116" s="478"/>
      <c r="B116" s="478"/>
      <c r="C116" s="413"/>
      <c r="D116" s="390"/>
      <c r="E116" s="125"/>
      <c r="F116" s="390"/>
      <c r="G116" s="125"/>
      <c r="H116" s="390"/>
      <c r="I116" s="477"/>
      <c r="J116" s="477"/>
      <c r="K116" s="477"/>
      <c r="L116" s="477"/>
      <c r="M116" s="477"/>
    </row>
    <row r="117" spans="1:13" ht="12.75">
      <c r="A117" s="478"/>
      <c r="B117" s="478"/>
      <c r="C117" s="413"/>
      <c r="D117" s="390"/>
      <c r="E117" s="125"/>
      <c r="F117" s="390"/>
      <c r="G117" s="125"/>
      <c r="H117" s="390"/>
      <c r="I117" s="477"/>
      <c r="J117" s="477"/>
      <c r="K117" s="477"/>
      <c r="L117" s="477"/>
      <c r="M117" s="477"/>
    </row>
    <row r="118" spans="1:13" ht="12.75">
      <c r="A118" s="478"/>
      <c r="B118" s="478"/>
      <c r="C118" s="413"/>
      <c r="D118" s="390"/>
      <c r="E118" s="125"/>
      <c r="F118" s="390"/>
      <c r="G118" s="125"/>
      <c r="H118" s="390"/>
      <c r="I118" s="477"/>
      <c r="J118" s="477"/>
      <c r="K118" s="477"/>
      <c r="L118" s="477"/>
      <c r="M118" s="477"/>
    </row>
    <row r="119" spans="1:13" ht="12.75">
      <c r="A119" s="478"/>
      <c r="B119" s="478"/>
      <c r="C119" s="413"/>
      <c r="D119" s="390"/>
      <c r="E119" s="125"/>
      <c r="F119" s="390"/>
      <c r="G119" s="125"/>
      <c r="H119" s="390"/>
      <c r="I119" s="477"/>
      <c r="J119" s="477"/>
      <c r="K119" s="477"/>
      <c r="L119" s="477"/>
      <c r="M119" s="477"/>
    </row>
    <row r="120" spans="1:13" ht="12.75">
      <c r="A120" s="478"/>
      <c r="B120" s="478"/>
      <c r="C120" s="413"/>
      <c r="D120" s="390"/>
      <c r="E120" s="125"/>
      <c r="F120" s="390"/>
      <c r="G120" s="125"/>
      <c r="H120" s="390"/>
      <c r="I120" s="477"/>
      <c r="J120" s="477"/>
      <c r="K120" s="477"/>
      <c r="L120" s="477"/>
      <c r="M120" s="477"/>
    </row>
    <row r="121" spans="1:13" ht="12.75">
      <c r="A121" s="478"/>
      <c r="B121" s="478"/>
      <c r="C121" s="413"/>
      <c r="D121" s="390"/>
      <c r="E121" s="125"/>
      <c r="F121" s="390"/>
      <c r="G121" s="125"/>
      <c r="H121" s="390"/>
      <c r="I121" s="477"/>
      <c r="J121" s="477"/>
      <c r="K121" s="477"/>
      <c r="L121" s="477"/>
      <c r="M121" s="477"/>
    </row>
    <row r="122" spans="1:13" ht="12.75">
      <c r="A122" s="478"/>
      <c r="B122" s="479"/>
      <c r="C122" s="413"/>
      <c r="D122" s="390"/>
      <c r="E122" s="125"/>
      <c r="F122" s="390"/>
      <c r="G122" s="125"/>
      <c r="H122" s="390"/>
      <c r="I122" s="477"/>
      <c r="J122" s="477"/>
      <c r="K122" s="477"/>
      <c r="L122" s="477"/>
      <c r="M122" s="477"/>
    </row>
    <row r="123" spans="1:13" ht="12.75">
      <c r="A123" s="478"/>
      <c r="B123" s="478"/>
      <c r="C123" s="413"/>
      <c r="D123" s="390"/>
      <c r="E123" s="125"/>
      <c r="F123" s="390"/>
      <c r="G123" s="125"/>
      <c r="H123" s="390"/>
      <c r="I123" s="477"/>
      <c r="J123" s="477"/>
      <c r="K123" s="477"/>
      <c r="L123" s="477"/>
      <c r="M123" s="477"/>
    </row>
    <row r="124" spans="1:13" ht="12.75">
      <c r="A124" s="478"/>
      <c r="B124" s="478"/>
      <c r="C124" s="413"/>
      <c r="D124" s="390"/>
      <c r="E124" s="125"/>
      <c r="F124" s="390"/>
      <c r="G124" s="125"/>
      <c r="H124" s="390"/>
      <c r="I124" s="477"/>
      <c r="J124" s="477"/>
      <c r="K124" s="477"/>
      <c r="L124" s="477"/>
      <c r="M124" s="477"/>
    </row>
    <row r="125" spans="1:9" ht="12.75">
      <c r="A125" s="478"/>
      <c r="B125" s="478"/>
      <c r="C125" s="413"/>
      <c r="D125" s="390"/>
      <c r="E125" s="125"/>
      <c r="F125" s="390"/>
      <c r="G125" s="125"/>
      <c r="H125" s="390"/>
      <c r="I125" s="477"/>
    </row>
    <row r="126" spans="1:11" ht="15.75">
      <c r="A126" s="480"/>
      <c r="B126" s="477"/>
      <c r="C126" s="481"/>
      <c r="D126" s="385"/>
      <c r="E126" s="385"/>
      <c r="F126" s="385"/>
      <c r="G126" s="385"/>
      <c r="H126" s="385"/>
      <c r="I126" s="477"/>
      <c r="J126" s="125"/>
      <c r="K126" s="125"/>
    </row>
    <row r="127" spans="1:11" ht="12.75" customHeight="1">
      <c r="A127" s="482"/>
      <c r="B127" s="483" t="s">
        <v>271</v>
      </c>
      <c r="C127" s="125"/>
      <c r="D127" s="385"/>
      <c r="E127" s="385"/>
      <c r="F127" s="385"/>
      <c r="G127" s="385"/>
      <c r="H127" s="385"/>
      <c r="J127" s="125"/>
      <c r="K127" s="125"/>
    </row>
    <row r="128" spans="1:11" ht="12.75">
      <c r="A128" s="482"/>
      <c r="B128" s="484"/>
      <c r="C128" s="125" t="s">
        <v>272</v>
      </c>
      <c r="D128" s="385">
        <f>'Coûts_gains variables_ Dom1'!I2*'Coûts_gains variables_ Dom1'!H75</f>
        <v>0</v>
      </c>
      <c r="E128" s="385">
        <f aca="true" t="shared" si="0" ref="E128:H130">D128-D133</f>
        <v>0</v>
      </c>
      <c r="F128" s="385">
        <f t="shared" si="0"/>
        <v>0</v>
      </c>
      <c r="G128" s="385">
        <f t="shared" si="0"/>
        <v>0</v>
      </c>
      <c r="H128" s="385">
        <f t="shared" si="0"/>
        <v>0</v>
      </c>
      <c r="J128" s="125"/>
      <c r="K128" s="125"/>
    </row>
    <row r="129" spans="1:8" ht="12.75">
      <c r="A129" s="482"/>
      <c r="B129" s="484"/>
      <c r="C129" s="125" t="s">
        <v>273</v>
      </c>
      <c r="D129" s="385">
        <f>'Coûts_gains variables_ Dom1'!H76*'Coûts_gains variables_ Dom1'!I2</f>
        <v>0</v>
      </c>
      <c r="E129" s="385">
        <f t="shared" si="0"/>
        <v>0</v>
      </c>
      <c r="F129" s="385">
        <f t="shared" si="0"/>
        <v>0</v>
      </c>
      <c r="G129" s="385">
        <f t="shared" si="0"/>
        <v>0</v>
      </c>
      <c r="H129" s="385">
        <f t="shared" si="0"/>
        <v>0</v>
      </c>
    </row>
    <row r="130" spans="1:8" ht="12.75">
      <c r="A130" s="482"/>
      <c r="B130" s="485"/>
      <c r="C130" s="125" t="s">
        <v>274</v>
      </c>
      <c r="D130" s="486">
        <f>'Coûts_gains variables_ Dom1'!I2*'Coûts_gains variables_ Dom1'!H77</f>
        <v>0</v>
      </c>
      <c r="E130" s="385">
        <f t="shared" si="0"/>
        <v>0</v>
      </c>
      <c r="F130" s="385">
        <f t="shared" si="0"/>
        <v>0</v>
      </c>
      <c r="G130" s="385">
        <f t="shared" si="0"/>
        <v>0</v>
      </c>
      <c r="H130" s="385">
        <f t="shared" si="0"/>
        <v>0</v>
      </c>
    </row>
    <row r="131" spans="1:8" ht="12.75">
      <c r="A131" s="487"/>
      <c r="B131" s="125"/>
      <c r="C131" s="125"/>
      <c r="D131" s="385"/>
      <c r="E131" s="385"/>
      <c r="F131" s="385"/>
      <c r="G131" s="385"/>
      <c r="H131" s="385"/>
    </row>
    <row r="132" spans="1:8" ht="12.75">
      <c r="A132" s="487"/>
      <c r="B132" s="488" t="s">
        <v>275</v>
      </c>
      <c r="C132" s="125"/>
      <c r="D132" s="385"/>
      <c r="E132" s="385"/>
      <c r="F132" s="385"/>
      <c r="G132" s="385"/>
      <c r="H132" s="385"/>
    </row>
    <row r="133" spans="1:8" ht="12.75">
      <c r="A133" s="482"/>
      <c r="B133" s="489"/>
      <c r="C133" s="125" t="s">
        <v>272</v>
      </c>
      <c r="D133" s="385">
        <f>D128*'Coûts_gains variables_ Dom1'!H75</f>
        <v>0</v>
      </c>
      <c r="E133" s="385">
        <f>E128*'Coûts_gains variables_ Dom1'!H75</f>
        <v>0</v>
      </c>
      <c r="F133" s="385">
        <f>F128*'Coûts_gains variables_ Dom1'!H75</f>
        <v>0</v>
      </c>
      <c r="G133" s="385">
        <f>G128*'Coûts_gains variables_ Dom1'!H75</f>
        <v>0</v>
      </c>
      <c r="H133" s="385">
        <f>H128*'Coûts_gains variables_ Dom1'!H75</f>
        <v>0</v>
      </c>
    </row>
    <row r="134" spans="1:8" ht="12.75">
      <c r="A134" s="482"/>
      <c r="B134" s="489"/>
      <c r="C134" s="125" t="s">
        <v>273</v>
      </c>
      <c r="D134" s="486">
        <f>D129*'Coûts_gains variables_ Dom1'!H76</f>
        <v>0</v>
      </c>
      <c r="E134" s="385">
        <f>E129*'Coûts_gains variables_ Dom1'!H76</f>
        <v>0</v>
      </c>
      <c r="F134" s="385">
        <f>F129*'Coûts_gains variables_ Dom1'!H76</f>
        <v>0</v>
      </c>
      <c r="G134" s="385">
        <f>G129*'Coûts_gains variables_ Dom1'!H76</f>
        <v>0</v>
      </c>
      <c r="H134" s="385">
        <f>H129*'Coûts_gains variables_ Dom1'!H76</f>
        <v>0</v>
      </c>
    </row>
    <row r="135" spans="1:8" ht="12.75">
      <c r="A135" s="482"/>
      <c r="B135" s="490"/>
      <c r="C135" s="125" t="s">
        <v>274</v>
      </c>
      <c r="D135" s="385">
        <f>D130*'Coûts_gains variables_ Dom1'!H77</f>
        <v>0</v>
      </c>
      <c r="E135" s="385">
        <f>E130*'Coûts_gains variables_ Dom1'!H77</f>
        <v>0</v>
      </c>
      <c r="F135" s="385">
        <f>F130*'Coûts_gains variables_ Dom1'!H77</f>
        <v>0</v>
      </c>
      <c r="G135" s="385">
        <f>G130*'Coûts_gains variables_ Dom1'!H77</f>
        <v>0</v>
      </c>
      <c r="H135" s="385">
        <f>H130*'Coûts_gains variables_ Dom1'!H77</f>
        <v>0</v>
      </c>
    </row>
    <row r="136" spans="1:8" ht="12.75">
      <c r="A136" s="482"/>
      <c r="B136" s="491"/>
      <c r="C136" s="125"/>
      <c r="D136" s="385"/>
      <c r="E136" s="385"/>
      <c r="F136" s="385"/>
      <c r="G136" s="385"/>
      <c r="H136" s="385"/>
    </row>
    <row r="137" spans="1:8" ht="12.75">
      <c r="A137" s="482"/>
      <c r="B137" s="492" t="s">
        <v>276</v>
      </c>
      <c r="C137" s="125"/>
      <c r="D137" s="385">
        <f>IF('Coûts_gains variables_ Dom1'!I10=1,D133*'Mode d''emploi'!D29,D133*'Mode d''emploi'!D28)</f>
        <v>0</v>
      </c>
      <c r="E137" s="385">
        <f>IF('Coûts_gains variables_ Dom1'!I10=1,E133*'Mode d''emploi'!D29,E133*'Mode d''emploi'!D28)</f>
        <v>0</v>
      </c>
      <c r="F137" s="385">
        <f>IF('Coûts_gains variables_ Dom1'!I10=1,F133*'Mode d''emploi'!D29,F133*'Mode d''emploi'!D28)</f>
        <v>0</v>
      </c>
      <c r="G137" s="385">
        <f>IF('Coûts_gains variables_ Dom1'!I10=1,G133*'Mode d''emploi'!D29,G133*'Mode d''emploi'!D28)</f>
        <v>0</v>
      </c>
      <c r="H137" s="385">
        <f>IF('Coûts_gains variables_ Dom1'!I10=1,H133*'Mode d''emploi'!D29,H133*'Mode d''emploi'!D28)</f>
        <v>0</v>
      </c>
    </row>
    <row r="138" spans="1:8" ht="12.75">
      <c r="A138" s="482"/>
      <c r="B138" s="398"/>
      <c r="C138" s="125"/>
      <c r="D138" s="385">
        <f>IF('Coûts_gains variables_ Dom1'!I10=1,D134*'Mode d''emploi'!D29,D134*'Mode d''emploi'!D28)</f>
        <v>0</v>
      </c>
      <c r="E138" s="385">
        <f>IF('Coûts_gains variables_ Dom1'!I10=1,E134*'Mode d''emploi'!D29,E134*'Mode d''emploi'!D28)</f>
        <v>0</v>
      </c>
      <c r="F138" s="385">
        <f>IF('Coûts_gains variables_ Dom1'!I10=1,F134*'Mode d''emploi'!D29,F134*'Mode d''emploi'!D28)</f>
        <v>0</v>
      </c>
      <c r="G138" s="385">
        <f>IF('Coûts_gains variables_ Dom1'!I10=1,G134*'Mode d''emploi'!D29,G134*'Mode d''emploi'!D28)</f>
        <v>0</v>
      </c>
      <c r="H138" s="385">
        <f>IF('Coûts_gains variables_ Dom1'!I10=1,H134*'Mode d''emploi'!D29,H134*'Mode d''emploi'!D28)</f>
        <v>0</v>
      </c>
    </row>
    <row r="139" spans="1:8" ht="12.75">
      <c r="A139" s="482"/>
      <c r="B139" s="398"/>
      <c r="C139" s="125"/>
      <c r="D139" s="385">
        <f>IF('Coûts_gains variables_ Dom1'!I10=1,D135*'Mode d''emploi'!D29,D135*'Mode d''emploi'!D28)</f>
        <v>0</v>
      </c>
      <c r="E139" s="385">
        <f>IF('Coûts_gains variables_ Dom1'!I10=1,E135*'Mode d''emploi'!D29,E135*'Mode d''emploi'!D28)</f>
        <v>0</v>
      </c>
      <c r="F139" s="385">
        <f>IF('Coûts_gains variables_ Dom1'!I10=1,F135*'Mode d''emploi'!D29,F135*'Mode d''emploi'!D28)</f>
        <v>0</v>
      </c>
      <c r="G139" s="385">
        <f>IF('Coûts_gains variables_ Dom1'!I10=1,G135*'Mode d''emploi'!D29,G135*'Mode d''emploi'!D28)</f>
        <v>0</v>
      </c>
      <c r="H139" s="385">
        <f>IF('Coûts_gains variables_ Dom1'!I10=1,H135*'Mode d''emploi'!D29,H135*'Mode d''emploi'!D28)</f>
        <v>0</v>
      </c>
    </row>
    <row r="140" spans="1:8" ht="12.75">
      <c r="A140" s="482"/>
      <c r="B140" s="493"/>
      <c r="C140" s="125"/>
      <c r="D140" s="385"/>
      <c r="E140" s="385"/>
      <c r="F140" s="385"/>
      <c r="G140" s="385"/>
      <c r="H140" s="385"/>
    </row>
    <row r="141" spans="1:8" ht="12.75">
      <c r="A141" s="482"/>
      <c r="B141" s="491"/>
      <c r="C141" s="125"/>
      <c r="D141" s="385"/>
      <c r="E141" s="385"/>
      <c r="F141" s="385"/>
      <c r="G141" s="385"/>
      <c r="H141" s="385"/>
    </row>
    <row r="142" spans="1:8" ht="12.75">
      <c r="A142" s="482"/>
      <c r="B142" s="483" t="s">
        <v>277</v>
      </c>
      <c r="C142" s="125"/>
      <c r="D142" s="385">
        <f>'Coûts_gains variables_ Dom2'!I2*'Coûts_gains variables_ Dom2'!H75</f>
        <v>0</v>
      </c>
      <c r="E142" s="385">
        <f aca="true" t="shared" si="1" ref="E142:H144">D142-D147</f>
        <v>0</v>
      </c>
      <c r="F142" s="385">
        <f t="shared" si="1"/>
        <v>0</v>
      </c>
      <c r="G142" s="385">
        <f t="shared" si="1"/>
        <v>0</v>
      </c>
      <c r="H142" s="385">
        <f t="shared" si="1"/>
        <v>0</v>
      </c>
    </row>
    <row r="143" spans="1:8" ht="12.75">
      <c r="A143" s="482"/>
      <c r="B143" s="494"/>
      <c r="C143" s="125"/>
      <c r="D143" s="385">
        <f>'Coûts_gains variables_ Dom2'!H76*'Coûts_gains variables_ Dom2'!I2</f>
        <v>0</v>
      </c>
      <c r="E143" s="385">
        <f t="shared" si="1"/>
        <v>0</v>
      </c>
      <c r="F143" s="385">
        <f t="shared" si="1"/>
        <v>0</v>
      </c>
      <c r="G143" s="385">
        <f t="shared" si="1"/>
        <v>0</v>
      </c>
      <c r="H143" s="385">
        <f t="shared" si="1"/>
        <v>0</v>
      </c>
    </row>
    <row r="144" spans="1:8" ht="12.75">
      <c r="A144" s="487"/>
      <c r="B144" s="494"/>
      <c r="C144" s="125"/>
      <c r="D144" s="486">
        <f>'Coûts_gains variables_ Dom2'!I2*'Coûts_gains variables_ Dom2'!H77</f>
        <v>0</v>
      </c>
      <c r="E144" s="385">
        <f t="shared" si="1"/>
        <v>0</v>
      </c>
      <c r="F144" s="385">
        <f t="shared" si="1"/>
        <v>0</v>
      </c>
      <c r="G144" s="385">
        <f t="shared" si="1"/>
        <v>0</v>
      </c>
      <c r="H144" s="385">
        <f t="shared" si="1"/>
        <v>0</v>
      </c>
    </row>
    <row r="145" spans="1:8" ht="12.75">
      <c r="A145" s="482"/>
      <c r="B145" s="485"/>
      <c r="C145" s="125"/>
      <c r="D145" s="385"/>
      <c r="E145" s="385"/>
      <c r="F145" s="385"/>
      <c r="G145" s="385"/>
      <c r="H145" s="385"/>
    </row>
    <row r="146" spans="1:8" ht="12.75">
      <c r="A146" s="482"/>
      <c r="B146" s="125"/>
      <c r="C146" s="125"/>
      <c r="D146" s="385"/>
      <c r="E146" s="385"/>
      <c r="F146" s="385"/>
      <c r="G146" s="385"/>
      <c r="H146" s="385"/>
    </row>
    <row r="147" spans="1:8" ht="12.75">
      <c r="A147" s="487"/>
      <c r="B147" s="488" t="s">
        <v>278</v>
      </c>
      <c r="C147" s="125"/>
      <c r="D147" s="385">
        <f>D142*'Coûts_gains variables_ Dom2'!H75</f>
        <v>0</v>
      </c>
      <c r="E147" s="385">
        <f>E142*'Coûts_gains variables_ Dom2'!H75</f>
        <v>0</v>
      </c>
      <c r="F147" s="385">
        <f>F142*'Coûts_gains variables_ Dom2'!H75</f>
        <v>0</v>
      </c>
      <c r="G147" s="385">
        <f>G142*'Coûts_gains variables_ Dom2'!H75</f>
        <v>0</v>
      </c>
      <c r="H147" s="385">
        <f>H142*'Coûts_gains variables_ Dom2'!H75</f>
        <v>0</v>
      </c>
    </row>
    <row r="148" spans="1:8" ht="12.75">
      <c r="A148" s="482"/>
      <c r="B148" s="489"/>
      <c r="C148" s="125"/>
      <c r="D148" s="385">
        <f>D143*'Coûts_gains variables_ Dom2'!H76</f>
        <v>0</v>
      </c>
      <c r="E148" s="385">
        <f>E143*'Coûts_gains variables_ Dom2'!H76</f>
        <v>0</v>
      </c>
      <c r="F148" s="385">
        <f>F143*'Coûts_gains variables_ Dom2'!H76</f>
        <v>0</v>
      </c>
      <c r="G148" s="385">
        <f>Synthese!G143*'Coûts_gains variables_ Dom2'!H76</f>
        <v>0</v>
      </c>
      <c r="H148" s="385">
        <f>H143*'Coûts_gains variables_ Dom2'!H76</f>
        <v>0</v>
      </c>
    </row>
    <row r="149" spans="1:8" ht="12.75">
      <c r="A149" s="482"/>
      <c r="B149" s="489"/>
      <c r="C149" s="125"/>
      <c r="D149" s="486">
        <f>D144*'Coûts_gains variables_ Dom2'!H77</f>
        <v>0</v>
      </c>
      <c r="E149" s="385">
        <f>E144*'Coûts_gains variables_ Dom2'!H77</f>
        <v>0</v>
      </c>
      <c r="F149" s="385">
        <f>F144*'Coûts_gains variables_ Dom2'!H77</f>
        <v>0</v>
      </c>
      <c r="G149" s="385">
        <f>G144*'Coûts_gains variables_ Dom2'!H77</f>
        <v>0</v>
      </c>
      <c r="H149" s="385">
        <f>H144*'Coûts_gains variables_ Dom2'!H77</f>
        <v>0</v>
      </c>
    </row>
    <row r="150" spans="1:8" ht="12.75">
      <c r="A150" s="482"/>
      <c r="B150" s="490"/>
      <c r="C150" s="125"/>
      <c r="D150" s="385"/>
      <c r="E150" s="385"/>
      <c r="F150" s="385"/>
      <c r="G150" s="385"/>
      <c r="H150" s="385"/>
    </row>
    <row r="151" spans="1:8" ht="12.75">
      <c r="A151" s="482"/>
      <c r="B151" s="491"/>
      <c r="C151" s="125"/>
      <c r="D151" s="385"/>
      <c r="E151" s="385"/>
      <c r="F151" s="385"/>
      <c r="G151" s="385"/>
      <c r="H151" s="385"/>
    </row>
    <row r="152" spans="1:8" ht="12.75">
      <c r="A152" s="482"/>
      <c r="B152" s="492" t="s">
        <v>279</v>
      </c>
      <c r="C152" s="125"/>
      <c r="D152" s="385">
        <f>IF('Coûts_gains variables_ Dom2'!I10=1,D147*'Mode d''emploi'!D29,D147*'Mode d''emploi'!D28)</f>
        <v>0</v>
      </c>
      <c r="E152" s="385">
        <f>IF('Coûts_gains variables_ Dom2'!I10=1,E147*'Mode d''emploi'!D29,E147*'Mode d''emploi'!D28)</f>
        <v>0</v>
      </c>
      <c r="F152" s="385">
        <f>IF('Coûts_gains variables_ Dom2'!I10=1,F147*'Mode d''emploi'!D29,F147*'Mode d''emploi'!D28)</f>
        <v>0</v>
      </c>
      <c r="G152" s="385">
        <f>IF('Coûts_gains variables_ Dom2'!I10=1,G147*'Mode d''emploi'!D29,G147*'Mode d''emploi'!D28)</f>
        <v>0</v>
      </c>
      <c r="H152" s="385">
        <f>IF('Coûts_gains variables_ Dom2'!I10=1,H147*'Mode d''emploi'!D29,H147*'Mode d''emploi'!D28)</f>
        <v>0</v>
      </c>
    </row>
    <row r="153" spans="1:8" ht="12.75">
      <c r="A153" s="482"/>
      <c r="B153" s="398"/>
      <c r="C153" s="125"/>
      <c r="D153" s="385">
        <f>IF('Coûts_gains variables_ Dom2'!I10=1,D148*'Mode d''emploi'!D29,D148*'Mode d''emploi'!D28)</f>
        <v>0</v>
      </c>
      <c r="E153" s="385">
        <f>IF('Coûts_gains variables_ Dom2'!I10=1,E148*'Mode d''emploi'!D29,E148*'Mode d''emploi'!D28)</f>
        <v>0</v>
      </c>
      <c r="F153" s="385">
        <f>IF('Coûts_gains variables_ Dom2'!I10=1,F148*'Mode d''emploi'!D29,F148*'Mode d''emploi'!D28)</f>
        <v>0</v>
      </c>
      <c r="G153" s="385">
        <f>IF('Coûts_gains variables_ Dom2'!I10=1,G148*'Mode d''emploi'!D29,G148*'Mode d''emploi'!D28)</f>
        <v>0</v>
      </c>
      <c r="H153" s="385">
        <f>IF('Coûts_gains variables_ Dom2'!I10=1,H148*'Mode d''emploi'!D29,H148*'Mode d''emploi'!D28)</f>
        <v>0</v>
      </c>
    </row>
    <row r="154" spans="1:8" ht="12.75">
      <c r="A154" s="482"/>
      <c r="B154" s="398"/>
      <c r="C154" s="125"/>
      <c r="D154" s="385">
        <f>IF('Coûts_gains variables_ Dom2'!I10=1,D149*'Mode d''emploi'!D29,D149*'Mode d''emploi'!D28)</f>
        <v>0</v>
      </c>
      <c r="E154" s="385">
        <f>IF('Coûts_gains variables_ Dom2'!I10=1,E149*'Mode d''emploi'!D29,E149*'Mode d''emploi'!D28)</f>
        <v>0</v>
      </c>
      <c r="F154" s="385">
        <f>IF('Coûts_gains variables_ Dom2'!I10=1,F149*'Mode d''emploi'!D29,F149*'Mode d''emploi'!D28)</f>
        <v>0</v>
      </c>
      <c r="G154" s="385">
        <f>IF('Coûts_gains variables_ Dom2'!I10=1,G149*'Mode d''emploi'!D29,G149*'Mode d''emploi'!D28)</f>
        <v>0</v>
      </c>
      <c r="H154" s="385">
        <f>IF('Coûts_gains variables_ Dom2'!I10=1,H149*'Mode d''emploi'!D29,H149*'Mode d''emploi'!D28)</f>
        <v>0</v>
      </c>
    </row>
    <row r="155" spans="1:8" ht="12.75">
      <c r="A155" s="482"/>
      <c r="B155" s="493"/>
      <c r="C155" s="125"/>
      <c r="D155" s="385"/>
      <c r="E155" s="385"/>
      <c r="F155" s="385"/>
      <c r="G155" s="385"/>
      <c r="H155" s="385"/>
    </row>
    <row r="156" spans="1:8" ht="12.75">
      <c r="A156" s="482"/>
      <c r="B156" s="491"/>
      <c r="C156" s="125"/>
      <c r="D156" s="385"/>
      <c r="E156" s="385"/>
      <c r="F156" s="385"/>
      <c r="G156" s="385"/>
      <c r="H156" s="385"/>
    </row>
    <row r="157" spans="1:8" ht="12.75">
      <c r="A157" s="482"/>
      <c r="B157" s="483" t="s">
        <v>280</v>
      </c>
      <c r="C157" s="125"/>
      <c r="D157" s="385">
        <f>'Coûts_gains variables_Dom3'!I2*'Coûts_gains variables_Dom3'!H75</f>
        <v>0</v>
      </c>
      <c r="E157" s="385">
        <f aca="true" t="shared" si="2" ref="E157:H159">D157-D162</f>
        <v>0</v>
      </c>
      <c r="F157" s="385">
        <f t="shared" si="2"/>
        <v>0</v>
      </c>
      <c r="G157" s="385">
        <f t="shared" si="2"/>
        <v>0</v>
      </c>
      <c r="H157" s="385">
        <f t="shared" si="2"/>
        <v>0</v>
      </c>
    </row>
    <row r="158" spans="1:8" ht="12.75">
      <c r="A158" s="482"/>
      <c r="B158" s="484"/>
      <c r="C158" s="125"/>
      <c r="D158" s="385">
        <f>'Coûts_gains variables_Dom3'!H76*'Coûts_gains variables_Dom3'!I2</f>
        <v>0</v>
      </c>
      <c r="E158" s="385">
        <f t="shared" si="2"/>
        <v>0</v>
      </c>
      <c r="F158" s="385">
        <f t="shared" si="2"/>
        <v>0</v>
      </c>
      <c r="G158" s="385">
        <f t="shared" si="2"/>
        <v>0</v>
      </c>
      <c r="H158" s="385">
        <f t="shared" si="2"/>
        <v>0</v>
      </c>
    </row>
    <row r="159" spans="1:8" ht="12.75">
      <c r="A159" s="482"/>
      <c r="B159" s="484"/>
      <c r="C159" s="125"/>
      <c r="D159" s="385">
        <f>'Coûts_gains variables_Dom3'!I2*'Coûts_gains variables_Dom3'!H77</f>
        <v>0</v>
      </c>
      <c r="E159" s="385">
        <f t="shared" si="2"/>
        <v>0</v>
      </c>
      <c r="F159" s="385">
        <f t="shared" si="2"/>
        <v>0</v>
      </c>
      <c r="G159" s="385">
        <f t="shared" si="2"/>
        <v>0</v>
      </c>
      <c r="H159" s="385">
        <f t="shared" si="2"/>
        <v>0</v>
      </c>
    </row>
    <row r="160" spans="1:8" ht="12.75">
      <c r="A160" s="482"/>
      <c r="B160" s="485"/>
      <c r="C160" s="125"/>
      <c r="D160" s="385"/>
      <c r="E160" s="385"/>
      <c r="F160" s="385"/>
      <c r="G160" s="385"/>
      <c r="H160" s="385"/>
    </row>
    <row r="161" spans="1:8" ht="12.75">
      <c r="A161" s="482"/>
      <c r="B161" s="125"/>
      <c r="C161" s="125"/>
      <c r="D161" s="385"/>
      <c r="E161" s="385"/>
      <c r="F161" s="385"/>
      <c r="G161" s="385"/>
      <c r="H161" s="385"/>
    </row>
    <row r="162" spans="1:8" ht="12.75">
      <c r="A162" s="482"/>
      <c r="B162" s="488" t="s">
        <v>281</v>
      </c>
      <c r="C162" s="125"/>
      <c r="D162" s="385">
        <f>D157*'Coûts_gains variables_Dom3'!H75</f>
        <v>0</v>
      </c>
      <c r="E162" s="385">
        <f>E157*'Coûts_gains variables_Dom3'!H75</f>
        <v>0</v>
      </c>
      <c r="F162" s="385">
        <f>F157*'Coûts_gains variables_Dom3'!H75</f>
        <v>0</v>
      </c>
      <c r="G162" s="385">
        <f>G157*'Coûts_gains variables_Dom3'!H75</f>
        <v>0</v>
      </c>
      <c r="H162" s="385">
        <f>H157*'Coûts_gains variables_Dom3'!H75</f>
        <v>0</v>
      </c>
    </row>
    <row r="163" spans="1:8" ht="12.75">
      <c r="A163" s="482"/>
      <c r="B163" s="489"/>
      <c r="C163" s="125"/>
      <c r="D163" s="385">
        <f>D158*'Coûts_gains variables_Dom3'!H76</f>
        <v>0</v>
      </c>
      <c r="E163" s="385">
        <f>E158*'Coûts_gains variables_Dom3'!H76</f>
        <v>0</v>
      </c>
      <c r="F163" s="385">
        <f>F158*'Coûts_gains variables_Dom3'!H76</f>
        <v>0</v>
      </c>
      <c r="G163" s="385">
        <f>G158*'Coûts_gains variables_Dom3'!H75</f>
        <v>0</v>
      </c>
      <c r="H163" s="385">
        <f>H158*'Coûts_gains variables_Dom3'!H76</f>
        <v>0</v>
      </c>
    </row>
    <row r="164" spans="1:8" ht="12.75">
      <c r="A164" s="482"/>
      <c r="B164" s="489"/>
      <c r="C164" s="125"/>
      <c r="D164" s="486">
        <f>D159*'Coûts_gains variables_Dom3'!H77</f>
        <v>0</v>
      </c>
      <c r="E164" s="385">
        <f>E159*'Coûts_gains variables_Dom3'!H77</f>
        <v>0</v>
      </c>
      <c r="F164" s="385">
        <f>F159*'Coûts_gains variables_Dom3'!H77</f>
        <v>0</v>
      </c>
      <c r="G164" s="385">
        <f>G159*'Coûts_gains variables_Dom3'!H77</f>
        <v>0</v>
      </c>
      <c r="H164" s="385">
        <f>H159*'Coûts_gains variables_Dom3'!H77</f>
        <v>0</v>
      </c>
    </row>
    <row r="165" spans="1:8" ht="12.75">
      <c r="A165" s="482"/>
      <c r="B165" s="490"/>
      <c r="C165" s="125"/>
      <c r="D165" s="486"/>
      <c r="E165" s="385"/>
      <c r="F165" s="385"/>
      <c r="G165" s="385"/>
      <c r="H165" s="385"/>
    </row>
    <row r="166" spans="1:13" ht="12.75">
      <c r="A166" s="482"/>
      <c r="C166" s="125"/>
      <c r="D166" s="486"/>
      <c r="E166" s="385"/>
      <c r="F166" s="385"/>
      <c r="G166" s="385"/>
      <c r="H166" s="385"/>
      <c r="J166" s="125"/>
      <c r="K166" s="125"/>
      <c r="L166" s="125"/>
      <c r="M166" s="125"/>
    </row>
    <row r="167" spans="1:13" ht="12.75">
      <c r="A167" s="482"/>
      <c r="B167" s="492" t="s">
        <v>282</v>
      </c>
      <c r="C167" s="125"/>
      <c r="D167" s="385">
        <f>IF('Coûts_gains variables_Dom3'!I10=1,Synthese!D162*'Mode d''emploi'!D29,Synthese!D162*'Mode d''emploi'!D28)</f>
        <v>0</v>
      </c>
      <c r="E167" s="385">
        <f>IF('Coûts_gains variables_Dom3'!I10=1,Synthese!E162*'Mode d''emploi'!D29,Synthese!E162*'Mode d''emploi'!D28)</f>
        <v>0</v>
      </c>
      <c r="F167" s="385">
        <f>IF('Coûts_gains variables_Dom3'!I10=1,Synthese!F162*'Mode d''emploi'!D29,Synthese!F162*'Mode d''emploi'!D28)</f>
        <v>0</v>
      </c>
      <c r="G167" s="385">
        <f>IF('Coûts_gains variables_Dom3'!I10=1,Synthese!G162*'Mode d''emploi'!D29,Synthese!G162*'Mode d''emploi'!D28)</f>
        <v>0</v>
      </c>
      <c r="H167" s="385">
        <f>IF('Coûts_gains variables_Dom3'!I10=1,Synthese!H162*'Mode d''emploi'!D29,Synthese!H162*'Mode d''emploi'!D28)</f>
        <v>0</v>
      </c>
      <c r="J167" s="125"/>
      <c r="K167" s="125"/>
      <c r="L167" s="125"/>
      <c r="M167" s="125"/>
    </row>
    <row r="168" spans="1:13" ht="12.75">
      <c r="A168" s="482"/>
      <c r="B168" s="398"/>
      <c r="C168" s="125"/>
      <c r="D168" s="385">
        <f>IF('Coûts_gains variables_Dom3'!I10=1,Synthese!D163*'Mode d''emploi'!D29,Synthese!D163*'Mode d''emploi'!D28)</f>
        <v>0</v>
      </c>
      <c r="E168" s="385">
        <f>IF('Coûts_gains variables_Dom3'!I10=1,Synthese!E163*'Mode d''emploi'!D29,Synthese!E163*'Mode d''emploi'!D28)</f>
        <v>0</v>
      </c>
      <c r="F168" s="385">
        <f>IF('Coûts_gains variables_Dom3'!I10=1,Synthese!F163*'Mode d''emploi'!D29,Synthese!F163*'Mode d''emploi'!D28)</f>
        <v>0</v>
      </c>
      <c r="G168" s="385">
        <f>IF('Coûts_gains variables_Dom3'!I10=1,Synthese!G163*'Mode d''emploi'!D29,Synthese!G163*'Mode d''emploi'!D28)</f>
        <v>0</v>
      </c>
      <c r="H168" s="385">
        <f>IF('Coûts_gains variables_Dom3'!I10=1,Synthese!H163*'Mode d''emploi'!D29,Synthese!H163*'Mode d''emploi'!D28)</f>
        <v>0</v>
      </c>
      <c r="I168" s="125"/>
      <c r="J168" s="125"/>
      <c r="K168" s="125"/>
      <c r="L168" s="125"/>
      <c r="M168" s="125"/>
    </row>
    <row r="169" spans="1:13" ht="12.75">
      <c r="A169" s="482"/>
      <c r="B169" s="398"/>
      <c r="C169" s="125"/>
      <c r="D169" s="385">
        <f>IF('Coûts_gains variables_Dom3'!I10=1,Synthese!D164*'Mode d''emploi'!D29,Synthese!D164*'Mode d''emploi'!D28)</f>
        <v>0</v>
      </c>
      <c r="E169" s="385">
        <f>IF('Coûts_gains variables_Dom3'!I10=1,Synthese!E164*'Mode d''emploi'!D29,Synthese!E164*'Mode d''emploi'!D28)</f>
        <v>0</v>
      </c>
      <c r="F169" s="385">
        <f>IF('Coûts_gains variables_Dom3'!I10=1,Synthese!F164*'Mode d''emploi'!D29,Synthese!F164*'Mode d''emploi'!D28)</f>
        <v>0</v>
      </c>
      <c r="G169" s="385">
        <f>IF('Coûts_gains variables_Dom3'!I10=1,Synthese!G164*'Mode d''emploi'!D29,Synthese!G164*'Mode d''emploi'!D28)</f>
        <v>0</v>
      </c>
      <c r="H169" s="385">
        <f>IF('Coûts_gains variables_Dom3'!I10=1,Synthese!H164*'Mode d''emploi'!D29,Synthese!H164*'Mode d''emploi'!D28)</f>
        <v>0</v>
      </c>
      <c r="I169" s="125"/>
      <c r="J169" s="125"/>
      <c r="K169" s="125"/>
      <c r="L169" s="125"/>
      <c r="M169" s="125"/>
    </row>
    <row r="170" spans="1:13" ht="12.75">
      <c r="A170" s="482"/>
      <c r="B170" s="493"/>
      <c r="C170" s="125"/>
      <c r="D170" s="385"/>
      <c r="E170" s="385"/>
      <c r="F170" s="385"/>
      <c r="G170" s="385"/>
      <c r="H170" s="385"/>
      <c r="I170" s="125"/>
      <c r="J170" s="125"/>
      <c r="K170" s="125"/>
      <c r="L170" s="125"/>
      <c r="M170" s="125"/>
    </row>
    <row r="171" spans="1:13" ht="12.75">
      <c r="A171" s="482"/>
      <c r="B171" s="491"/>
      <c r="C171" s="125"/>
      <c r="D171" s="385"/>
      <c r="E171" s="385"/>
      <c r="F171" s="385"/>
      <c r="G171" s="385"/>
      <c r="H171" s="385"/>
      <c r="I171" s="125"/>
      <c r="J171" s="125"/>
      <c r="K171" s="125"/>
      <c r="L171" s="125"/>
      <c r="M171" s="125"/>
    </row>
    <row r="172" spans="1:13" ht="12.75">
      <c r="A172" s="482"/>
      <c r="B172" s="509" t="s">
        <v>288</v>
      </c>
      <c r="C172" s="125"/>
      <c r="D172" s="385"/>
      <c r="E172" s="385"/>
      <c r="F172" s="385"/>
      <c r="G172" s="385"/>
      <c r="H172" s="385"/>
      <c r="I172" s="125"/>
      <c r="J172" s="125"/>
      <c r="K172" s="125"/>
      <c r="L172" s="125"/>
      <c r="M172" s="125"/>
    </row>
    <row r="173" spans="1:13" ht="12.75">
      <c r="A173" s="482"/>
      <c r="B173" s="484"/>
      <c r="C173" s="125" t="s">
        <v>272</v>
      </c>
      <c r="D173" s="385">
        <f>'Coûts_gains variables_Dom4'!I2*'Coûts_gains variables_Dom4'!H75</f>
        <v>0</v>
      </c>
      <c r="E173" s="385">
        <f aca="true" t="shared" si="3" ref="E173:H175">D173-D178</f>
        <v>0</v>
      </c>
      <c r="F173" s="385">
        <f t="shared" si="3"/>
        <v>0</v>
      </c>
      <c r="G173" s="385">
        <f t="shared" si="3"/>
        <v>0</v>
      </c>
      <c r="H173" s="385">
        <f t="shared" si="3"/>
        <v>0</v>
      </c>
      <c r="I173" s="125"/>
      <c r="J173" s="125"/>
      <c r="K173" s="125"/>
      <c r="L173" s="125"/>
      <c r="M173" s="125"/>
    </row>
    <row r="174" spans="1:13" ht="12.75">
      <c r="A174" s="482"/>
      <c r="B174" s="484"/>
      <c r="C174" s="125" t="s">
        <v>273</v>
      </c>
      <c r="D174" s="385">
        <f>'Coûts_gains variables_Dom4'!H76*'Coûts_gains variables_Dom4'!I2</f>
        <v>0</v>
      </c>
      <c r="E174" s="385">
        <f t="shared" si="3"/>
        <v>0</v>
      </c>
      <c r="F174" s="385">
        <f t="shared" si="3"/>
        <v>0</v>
      </c>
      <c r="G174" s="385">
        <f t="shared" si="3"/>
        <v>0</v>
      </c>
      <c r="H174" s="385">
        <f t="shared" si="3"/>
        <v>0</v>
      </c>
      <c r="I174" s="125"/>
      <c r="J174" s="125"/>
      <c r="K174" s="125"/>
      <c r="L174" s="125"/>
      <c r="M174" s="125"/>
    </row>
    <row r="175" spans="1:13" ht="12.75">
      <c r="A175" s="482"/>
      <c r="B175" s="485"/>
      <c r="C175" s="125" t="s">
        <v>274</v>
      </c>
      <c r="D175" s="486">
        <f>'Coûts_gains variables_Dom4'!I2*'Coûts_gains variables_Dom4'!H77</f>
        <v>0</v>
      </c>
      <c r="E175" s="385">
        <f t="shared" si="3"/>
        <v>0</v>
      </c>
      <c r="F175" s="385">
        <f t="shared" si="3"/>
        <v>0</v>
      </c>
      <c r="G175" s="385">
        <f t="shared" si="3"/>
        <v>0</v>
      </c>
      <c r="H175" s="385">
        <f t="shared" si="3"/>
        <v>0</v>
      </c>
      <c r="I175" s="125"/>
      <c r="J175" s="125"/>
      <c r="K175" s="125"/>
      <c r="L175" s="125"/>
      <c r="M175" s="125"/>
    </row>
    <row r="176" spans="1:13" ht="12.75">
      <c r="A176" s="482"/>
      <c r="B176" s="125"/>
      <c r="C176" s="125"/>
      <c r="D176" s="385"/>
      <c r="E176" s="385"/>
      <c r="F176" s="385"/>
      <c r="G176" s="385"/>
      <c r="H176" s="385"/>
      <c r="I176" s="125"/>
      <c r="J176" s="125"/>
      <c r="K176" s="125"/>
      <c r="L176" s="125"/>
      <c r="M176" s="125"/>
    </row>
    <row r="177" spans="1:13" ht="12.75">
      <c r="A177" s="482"/>
      <c r="B177" s="510" t="s">
        <v>289</v>
      </c>
      <c r="C177" s="125"/>
      <c r="D177" s="385"/>
      <c r="E177" s="385"/>
      <c r="F177" s="385"/>
      <c r="G177" s="385"/>
      <c r="H177" s="385"/>
      <c r="I177" s="125"/>
      <c r="J177" s="125"/>
      <c r="K177" s="125"/>
      <c r="L177" s="125"/>
      <c r="M177" s="125"/>
    </row>
    <row r="178" spans="1:13" ht="12.75">
      <c r="A178" s="482"/>
      <c r="B178" s="489"/>
      <c r="C178" s="125" t="s">
        <v>272</v>
      </c>
      <c r="D178" s="385">
        <f>D173*'Coûts_gains variables_Dom4'!H75</f>
        <v>0</v>
      </c>
      <c r="E178" s="385">
        <f>E173*'Coûts_gains variables_Dom4'!H75</f>
        <v>0</v>
      </c>
      <c r="F178" s="385">
        <f>F173*'Coûts_gains variables_Dom4'!H75</f>
        <v>0</v>
      </c>
      <c r="G178" s="385">
        <f>G173*'Coûts_gains variables_Dom4'!H75</f>
        <v>0</v>
      </c>
      <c r="H178" s="385">
        <f>H173*'Coûts_gains variables_Dom4'!H75</f>
        <v>0</v>
      </c>
      <c r="I178" s="125"/>
      <c r="J178" s="125"/>
      <c r="K178" s="125"/>
      <c r="L178" s="125"/>
      <c r="M178" s="125"/>
    </row>
    <row r="179" spans="1:13" ht="12.75">
      <c r="A179" s="482"/>
      <c r="B179" s="489"/>
      <c r="C179" s="125" t="s">
        <v>273</v>
      </c>
      <c r="D179" s="486">
        <f>D174*'Coûts_gains variables_Dom4'!H76</f>
        <v>0</v>
      </c>
      <c r="E179" s="385">
        <f>E174*'Coûts_gains variables_Dom4'!H76</f>
        <v>0</v>
      </c>
      <c r="F179" s="385">
        <f>F174*'Coûts_gains variables_Dom4'!H76</f>
        <v>0</v>
      </c>
      <c r="G179" s="385">
        <f>G174*'Coûts_gains variables_Dom4'!H76</f>
        <v>0</v>
      </c>
      <c r="H179" s="385">
        <f>H174*'Coûts_gains variables_Dom4'!H76</f>
        <v>0</v>
      </c>
      <c r="I179" s="125"/>
      <c r="J179" s="125"/>
      <c r="K179" s="125"/>
      <c r="L179" s="125"/>
      <c r="M179" s="125"/>
    </row>
    <row r="180" spans="1:13" ht="12.75">
      <c r="A180" s="482"/>
      <c r="B180" s="490"/>
      <c r="C180" s="125" t="s">
        <v>274</v>
      </c>
      <c r="D180" s="385">
        <f>D175*'Coûts_gains variables_Dom4'!H77</f>
        <v>0</v>
      </c>
      <c r="E180" s="385">
        <f>E175*'Coûts_gains variables_Dom4'!H77</f>
        <v>0</v>
      </c>
      <c r="F180" s="385">
        <f>F175*'Coûts_gains variables_Dom4'!H77</f>
        <v>0</v>
      </c>
      <c r="G180" s="385">
        <f>G175*'Coûts_gains variables_Dom4'!H77</f>
        <v>0</v>
      </c>
      <c r="H180" s="385">
        <f>H175*'Coûts_gains variables_Dom4'!H77</f>
        <v>0</v>
      </c>
      <c r="I180" s="125"/>
      <c r="J180" s="125"/>
      <c r="K180" s="125"/>
      <c r="L180" s="125"/>
      <c r="M180" s="125"/>
    </row>
    <row r="181" spans="1:13" ht="12.75">
      <c r="A181" s="482"/>
      <c r="B181" s="491"/>
      <c r="C181" s="125"/>
      <c r="D181" s="385"/>
      <c r="E181" s="385"/>
      <c r="F181" s="385"/>
      <c r="G181" s="385"/>
      <c r="H181" s="385"/>
      <c r="I181" s="125"/>
      <c r="J181" s="125"/>
      <c r="K181" s="125"/>
      <c r="L181" s="125"/>
      <c r="M181" s="125"/>
    </row>
    <row r="182" spans="1:13" ht="12.75">
      <c r="A182" s="482"/>
      <c r="B182" s="511" t="s">
        <v>290</v>
      </c>
      <c r="C182" s="125"/>
      <c r="D182" s="385">
        <f>IF('Coûts_gains variables_Dom4'!I10=1,Synthese!D162*'Mode d''emploi'!D29,Synthese!D162*'Mode d''emploi'!D28)</f>
        <v>0</v>
      </c>
      <c r="E182" s="385">
        <f>IF('Coûts_gains variables_Dom4'!I10=1,Synthese!E162*'Mode d''emploi'!D29,Synthese!E162*'Mode d''emploi'!D28)</f>
        <v>0</v>
      </c>
      <c r="F182" s="385">
        <f>IF('Coûts_gains variables_Dom4'!I10=1,Synthese!F162*'Mode d''emploi'!D29,Synthese!F162*'Mode d''emploi'!D28)</f>
        <v>0</v>
      </c>
      <c r="G182" s="385">
        <f>IF('Coûts_gains variables_Dom4'!I10=1,Synthese!G162*'Mode d''emploi'!D29,Synthese!G162*'Mode d''emploi'!D28)</f>
        <v>0</v>
      </c>
      <c r="H182" s="385">
        <f>IF('Coûts_gains variables_Dom4'!I10=1,Synthese!H162*'Mode d''emploi'!D29,Synthese!H162*'Mode d''emploi'!D28)</f>
        <v>0</v>
      </c>
      <c r="I182" s="125"/>
      <c r="J182" s="125"/>
      <c r="K182" s="125"/>
      <c r="L182" s="125"/>
      <c r="M182" s="125"/>
    </row>
    <row r="183" spans="1:13" ht="12.75">
      <c r="A183" s="482"/>
      <c r="B183" s="398"/>
      <c r="C183" s="125"/>
      <c r="D183" s="385">
        <f>IF('Coûts_gains variables_Dom4'!I10=1,Synthese!D163*'Mode d''emploi'!D29,Synthese!D163*'Mode d''emploi'!D28)</f>
        <v>0</v>
      </c>
      <c r="E183" s="385">
        <f>IF('Coûts_gains variables_Dom4'!I10=1,Synthese!E163*'Mode d''emploi'!D29,Synthese!E163*'Mode d''emploi'!D28)</f>
        <v>0</v>
      </c>
      <c r="F183" s="385">
        <f>IF('Coûts_gains variables_Dom4'!I10=1,Synthese!F163*'Mode d''emploi'!D29,Synthese!F163*'Mode d''emploi'!D28)</f>
        <v>0</v>
      </c>
      <c r="G183" s="385">
        <f>IF('Coûts_gains variables_Dom4'!I10=1,Synthese!G163*'Mode d''emploi'!D29,Synthese!G163*'Mode d''emploi'!D28)</f>
        <v>0</v>
      </c>
      <c r="H183" s="385">
        <f>IF('Coûts_gains variables_Dom4'!I10=1,Synthese!H163*'Mode d''emploi'!D29,Synthese!H163*'Mode d''emploi'!D28)</f>
        <v>0</v>
      </c>
      <c r="I183" s="125"/>
      <c r="J183" s="125"/>
      <c r="K183" s="125"/>
      <c r="L183" s="125"/>
      <c r="M183" s="125"/>
    </row>
    <row r="184" spans="1:13" ht="12.75">
      <c r="A184" s="482"/>
      <c r="B184" s="398"/>
      <c r="C184" s="125"/>
      <c r="D184" s="385">
        <f>IF('Coûts_gains variables_Dom4'!I10=1,Synthese!D164*'Mode d''emploi'!D29,Synthese!D164*'Mode d''emploi'!D28)</f>
        <v>0</v>
      </c>
      <c r="E184" s="385">
        <f>IF('Coûts_gains variables_Dom4'!I10=1,Synthese!E164*'Mode d''emploi'!D29,Synthese!E164*'Mode d''emploi'!D28)</f>
        <v>0</v>
      </c>
      <c r="F184" s="385">
        <f>IF('Coûts_gains variables_Dom4'!I10=1,Synthese!F164*'Mode d''emploi'!D29,Synthese!F164*'Mode d''emploi'!D28)</f>
        <v>0</v>
      </c>
      <c r="G184" s="385">
        <f>IF('Coûts_gains variables_Dom4'!I10=1,Synthese!G164*'Mode d''emploi'!D29,Synthese!G164*'Mode d''emploi'!D28)</f>
        <v>0</v>
      </c>
      <c r="H184" s="385">
        <f>IF('Coûts_gains variables_Dom4'!I10=1,Synthese!H164*'Mode d''emploi'!D29,Synthese!H164*'Mode d''emploi'!D28)</f>
        <v>0</v>
      </c>
      <c r="I184" s="125"/>
      <c r="J184" s="125"/>
      <c r="K184" s="125"/>
      <c r="L184" s="125"/>
      <c r="M184" s="125"/>
    </row>
    <row r="185" spans="1:13" ht="12.75">
      <c r="A185" s="482"/>
      <c r="B185" s="493"/>
      <c r="C185" s="125"/>
      <c r="D185" s="385"/>
      <c r="E185" s="385"/>
      <c r="F185" s="385"/>
      <c r="G185" s="385"/>
      <c r="H185" s="385"/>
      <c r="I185" s="125"/>
      <c r="J185" s="125"/>
      <c r="K185" s="125"/>
      <c r="L185" s="125"/>
      <c r="M185" s="125"/>
    </row>
    <row r="186" spans="1:13" ht="12.75">
      <c r="A186" s="482"/>
      <c r="B186" s="491"/>
      <c r="C186" s="125"/>
      <c r="D186" s="385"/>
      <c r="E186" s="385"/>
      <c r="F186" s="385"/>
      <c r="G186" s="385"/>
      <c r="H186" s="385"/>
      <c r="I186" s="125"/>
      <c r="J186" s="125"/>
      <c r="K186" s="125"/>
      <c r="L186" s="125"/>
      <c r="M186" s="125"/>
    </row>
    <row r="187" spans="1:13" ht="12.75">
      <c r="A187" s="482"/>
      <c r="B187" s="509" t="s">
        <v>291</v>
      </c>
      <c r="C187" s="125"/>
      <c r="D187" s="385">
        <f>'Coûts_gains variables_Dom5'!I2*'Coûts_gains variables_Dom5'!H75</f>
        <v>0</v>
      </c>
      <c r="E187" s="385">
        <f aca="true" t="shared" si="4" ref="E187:H189">D187-D192</f>
        <v>0</v>
      </c>
      <c r="F187" s="385">
        <f t="shared" si="4"/>
        <v>0</v>
      </c>
      <c r="G187" s="385">
        <f t="shared" si="4"/>
        <v>0</v>
      </c>
      <c r="H187" s="385">
        <f t="shared" si="4"/>
        <v>0</v>
      </c>
      <c r="I187" s="125"/>
      <c r="J187" s="125"/>
      <c r="K187" s="125"/>
      <c r="L187" s="125"/>
      <c r="M187" s="125"/>
    </row>
    <row r="188" spans="1:13" ht="12.75">
      <c r="A188" s="482"/>
      <c r="B188" s="494"/>
      <c r="C188" s="125"/>
      <c r="D188" s="385">
        <f>'Coûts_gains variables_Dom5'!H76*'Coûts_gains variables_Dom5'!I2</f>
        <v>0</v>
      </c>
      <c r="E188" s="385">
        <f t="shared" si="4"/>
        <v>0</v>
      </c>
      <c r="F188" s="385">
        <f t="shared" si="4"/>
        <v>0</v>
      </c>
      <c r="G188" s="385">
        <f t="shared" si="4"/>
        <v>0</v>
      </c>
      <c r="H188" s="385">
        <f t="shared" si="4"/>
        <v>0</v>
      </c>
      <c r="I188" s="125"/>
      <c r="J188" s="125"/>
      <c r="K188" s="125"/>
      <c r="L188" s="125"/>
      <c r="M188" s="125"/>
    </row>
    <row r="189" spans="1:13" ht="12.75">
      <c r="A189" s="482"/>
      <c r="B189" s="494"/>
      <c r="C189" s="125"/>
      <c r="D189" s="486">
        <f>'Coûts_gains variables_Dom5'!I2*'Coûts_gains variables_Dom5'!H77</f>
        <v>0</v>
      </c>
      <c r="E189" s="385">
        <f t="shared" si="4"/>
        <v>0</v>
      </c>
      <c r="F189" s="385">
        <f t="shared" si="4"/>
        <v>0</v>
      </c>
      <c r="G189" s="385">
        <f t="shared" si="4"/>
        <v>0</v>
      </c>
      <c r="H189" s="385">
        <f t="shared" si="4"/>
        <v>0</v>
      </c>
      <c r="I189" s="125"/>
      <c r="J189" s="125"/>
      <c r="K189" s="125"/>
      <c r="L189" s="125"/>
      <c r="M189" s="125"/>
    </row>
    <row r="190" spans="1:13" ht="12.75">
      <c r="A190" s="482"/>
      <c r="B190" s="485"/>
      <c r="C190" s="125"/>
      <c r="D190" s="385"/>
      <c r="E190" s="385"/>
      <c r="F190" s="385"/>
      <c r="G190" s="385"/>
      <c r="H190" s="385"/>
      <c r="I190" s="125"/>
      <c r="J190" s="125"/>
      <c r="K190" s="125"/>
      <c r="L190" s="125"/>
      <c r="M190" s="125"/>
    </row>
    <row r="191" spans="1:13" ht="12.75">
      <c r="A191" s="482"/>
      <c r="B191" s="125"/>
      <c r="C191" s="125"/>
      <c r="D191" s="385"/>
      <c r="E191" s="385"/>
      <c r="F191" s="385"/>
      <c r="G191" s="385"/>
      <c r="H191" s="385"/>
      <c r="I191" s="125"/>
      <c r="J191" s="125"/>
      <c r="K191" s="125"/>
      <c r="L191" s="125"/>
      <c r="M191" s="125"/>
    </row>
    <row r="192" spans="1:13" ht="12.75">
      <c r="A192" s="482"/>
      <c r="B192" s="510" t="s">
        <v>292</v>
      </c>
      <c r="C192" s="125"/>
      <c r="D192" s="385">
        <f>D173*'Coûts_gains variables_Dom5'!H75</f>
        <v>0</v>
      </c>
      <c r="E192" s="385">
        <f>E173*'Coûts_gains variables_Dom5'!H75</f>
        <v>0</v>
      </c>
      <c r="F192" s="385">
        <f>F173*'Coûts_gains variables_Dom5'!H75</f>
        <v>0</v>
      </c>
      <c r="G192" s="385">
        <f>G173*'Coûts_gains variables_Dom5'!H75</f>
        <v>0</v>
      </c>
      <c r="H192" s="385">
        <f>H173*'Coûts_gains variables_Dom5'!H75</f>
        <v>0</v>
      </c>
      <c r="I192" s="125"/>
      <c r="J192" s="125"/>
      <c r="K192" s="125"/>
      <c r="L192" s="125"/>
      <c r="M192" s="125"/>
    </row>
    <row r="193" spans="1:13" ht="12.75">
      <c r="A193" s="482"/>
      <c r="B193" s="489"/>
      <c r="C193" s="125"/>
      <c r="D193" s="385">
        <f>D174*'Coûts_gains variables_Dom5'!H76</f>
        <v>0</v>
      </c>
      <c r="E193" s="385">
        <f>E174*'Coûts_gains variables_Dom5'!H76</f>
        <v>0</v>
      </c>
      <c r="F193" s="385">
        <f>F174*'Coûts_gains variables_Dom5'!H76</f>
        <v>0</v>
      </c>
      <c r="G193" s="385">
        <f>G174*'Coûts_gains variables_Dom5'!H76</f>
        <v>0</v>
      </c>
      <c r="H193" s="385">
        <f>H174*'Coûts_gains variables_Dom5'!H76</f>
        <v>0</v>
      </c>
      <c r="I193" s="125"/>
      <c r="J193" s="125"/>
      <c r="K193" s="125"/>
      <c r="L193" s="125"/>
      <c r="M193" s="125"/>
    </row>
    <row r="194" spans="1:13" ht="12.75">
      <c r="A194" s="482"/>
      <c r="B194" s="489"/>
      <c r="C194" s="125"/>
      <c r="D194" s="486">
        <f>D175*'Coûts_gains variables_Dom5'!H77</f>
        <v>0</v>
      </c>
      <c r="E194" s="385">
        <f>E175*'Coûts_gains variables_Dom5'!H77</f>
        <v>0</v>
      </c>
      <c r="F194" s="385">
        <f>F175*'Coûts_gains variables_Dom5'!H77</f>
        <v>0</v>
      </c>
      <c r="G194" s="385">
        <f>G175*'Coûts_gains variables_Dom5'!H77</f>
        <v>0</v>
      </c>
      <c r="H194" s="385">
        <f>H175*'Coûts_gains variables_Dom5'!H77</f>
        <v>0</v>
      </c>
      <c r="I194" s="125"/>
      <c r="J194" s="125"/>
      <c r="K194" s="125"/>
      <c r="L194" s="125"/>
      <c r="M194" s="125"/>
    </row>
    <row r="195" spans="1:13" ht="12.75">
      <c r="A195" s="482"/>
      <c r="B195" s="490"/>
      <c r="C195" s="125"/>
      <c r="D195" s="385"/>
      <c r="E195" s="385"/>
      <c r="F195" s="385"/>
      <c r="G195" s="385"/>
      <c r="H195" s="385"/>
      <c r="I195" s="125"/>
      <c r="J195" s="125"/>
      <c r="K195" s="125"/>
      <c r="L195" s="125"/>
      <c r="M195" s="125"/>
    </row>
    <row r="196" spans="1:13" ht="12.75">
      <c r="A196" s="482"/>
      <c r="B196" s="491"/>
      <c r="C196" s="125"/>
      <c r="D196" s="385"/>
      <c r="E196" s="385"/>
      <c r="F196" s="385"/>
      <c r="G196" s="385"/>
      <c r="H196" s="385"/>
      <c r="I196" s="125"/>
      <c r="J196" s="125"/>
      <c r="K196" s="125"/>
      <c r="L196" s="125"/>
      <c r="M196" s="125"/>
    </row>
    <row r="197" spans="1:13" ht="12.75">
      <c r="A197" s="482"/>
      <c r="B197" s="511" t="s">
        <v>293</v>
      </c>
      <c r="C197" s="125"/>
      <c r="D197" s="385">
        <f>IF('Coûts_gains variables_Dom5'!I10=1,Synthese!D164*'Mode d''emploi'!D29,Synthese!D164*'Mode d''emploi'!D28)</f>
        <v>0</v>
      </c>
      <c r="E197" s="385">
        <f>IF('Coûts_gains variables_Dom5'!I10=1,Synthese!E162*'Mode d''emploi'!D29,Synthese!E162*'Mode d''emploi'!D28)</f>
        <v>0</v>
      </c>
      <c r="F197" s="385">
        <f>IF('Coûts_gains variables_Dom5'!I10=1,Synthese!F162*'Mode d''emploi'!D29,Synthese!F162*'Mode d''emploi'!D28)</f>
        <v>0</v>
      </c>
      <c r="G197" s="385">
        <f>IF('Coûts_gains variables_Dom5'!I10=1,Synthese!G162*'Mode d''emploi'!D29,Synthese!G162*'Mode d''emploi'!D28)</f>
        <v>0</v>
      </c>
      <c r="H197" s="385">
        <f>IF('Coûts_gains variables_Dom5'!I10=1,Synthese!H162*'Mode d''emploi'!D29,Synthese!H162*'Mode d''emploi'!D28)</f>
        <v>0</v>
      </c>
      <c r="I197" s="125"/>
      <c r="J197" s="125"/>
      <c r="K197" s="125"/>
      <c r="L197" s="125"/>
      <c r="M197" s="125"/>
    </row>
    <row r="198" spans="1:13" ht="12.75">
      <c r="A198" s="482"/>
      <c r="B198" s="398"/>
      <c r="C198" s="125"/>
      <c r="D198" s="385">
        <f>IF('Coûts_gains variables_Dom5'!I10=1,Synthese!D163*'Mode d''emploi'!D29,Synthese!D163*'Mode d''emploi'!D28)</f>
        <v>0</v>
      </c>
      <c r="E198" s="385">
        <f>IF('Coûts_gains variables_Dom5'!I10=1,Synthese!E163*'Mode d''emploi'!D29,Synthese!E163*'Mode d''emploi'!D28)</f>
        <v>0</v>
      </c>
      <c r="F198" s="385">
        <f>IF('Coûts_gains variables_Dom5'!I10=1,Synthese!F163*'Mode d''emploi'!D29,Synthese!F163*'Mode d''emploi'!D28)</f>
        <v>0</v>
      </c>
      <c r="G198" s="385">
        <f>IF('Coûts_gains variables_Dom5'!I10=1,Synthese!G163*'Mode d''emploi'!D29,Synthese!G163*'Mode d''emploi'!D28)</f>
        <v>0</v>
      </c>
      <c r="H198" s="385">
        <f>IF('Coûts_gains variables_Dom5'!I10=1,Synthese!H163*'Mode d''emploi'!D29,Synthese!H163*'Mode d''emploi'!D28)</f>
        <v>0</v>
      </c>
      <c r="I198" s="125"/>
      <c r="J198" s="125"/>
      <c r="K198" s="125"/>
      <c r="L198" s="125"/>
      <c r="M198" s="125"/>
    </row>
    <row r="199" spans="1:13" ht="12.75">
      <c r="A199" s="482"/>
      <c r="B199" s="398"/>
      <c r="C199" s="125"/>
      <c r="D199" s="385">
        <f>IF('Coûts_gains variables_Dom5'!I10=1,Synthese!D164*'Mode d''emploi'!D29,Synthese!D164*'Mode d''emploi'!D28)</f>
        <v>0</v>
      </c>
      <c r="E199" s="385">
        <f>IF('Coûts_gains variables_Dom5'!I10=1,Synthese!E164*'Mode d''emploi'!D29,Synthese!E164*'Mode d''emploi'!D28)</f>
        <v>0</v>
      </c>
      <c r="F199" s="385">
        <f>IF('Coûts_gains variables_Dom5'!I10=1,Synthese!F164*'Mode d''emploi'!D29,Synthese!F164*'Mode d''emploi'!D28)</f>
        <v>0</v>
      </c>
      <c r="G199" s="385">
        <f>IF('Coûts_gains variables_Dom5'!I10=1,Synthese!G164*'Mode d''emploi'!D29,Synthese!G164*'Mode d''emploi'!D28)</f>
        <v>0</v>
      </c>
      <c r="H199" s="385">
        <f>IF('Coûts_gains variables_Dom5'!I10=1,Synthese!H164*'Mode d''emploi'!D29,Synthese!H164*'Mode d''emploi'!D28)</f>
        <v>0</v>
      </c>
      <c r="I199" s="125"/>
      <c r="J199" s="125"/>
      <c r="K199" s="125"/>
      <c r="L199" s="125"/>
      <c r="M199" s="125"/>
    </row>
    <row r="200" spans="1:13" ht="12.75">
      <c r="A200" s="482"/>
      <c r="B200" s="493"/>
      <c r="C200" s="125"/>
      <c r="D200" s="385"/>
      <c r="E200" s="385"/>
      <c r="F200" s="385"/>
      <c r="G200" s="385"/>
      <c r="H200" s="385"/>
      <c r="I200" s="125"/>
      <c r="J200" s="125"/>
      <c r="K200" s="125"/>
      <c r="L200" s="125"/>
      <c r="M200" s="125"/>
    </row>
    <row r="201" spans="1:13" ht="12.75">
      <c r="A201" s="482"/>
      <c r="B201" s="491"/>
      <c r="C201" s="125"/>
      <c r="D201" s="385"/>
      <c r="E201" s="385"/>
      <c r="F201" s="385"/>
      <c r="G201" s="385"/>
      <c r="H201" s="385"/>
      <c r="I201" s="125"/>
      <c r="J201" s="125"/>
      <c r="K201" s="125"/>
      <c r="L201" s="125"/>
      <c r="M201" s="125"/>
    </row>
    <row r="202" spans="1:13" ht="12.75">
      <c r="A202" s="482"/>
      <c r="B202" s="509" t="s">
        <v>294</v>
      </c>
      <c r="C202" s="125"/>
      <c r="D202" s="385">
        <f>'Coûts_gains variables_Dom6'!I2*'Coûts_gains variables_Dom6'!H75</f>
        <v>0</v>
      </c>
      <c r="E202" s="385">
        <f>D202-D207</f>
        <v>0</v>
      </c>
      <c r="F202" s="385">
        <f>E202-E207</f>
        <v>0</v>
      </c>
      <c r="G202" s="385">
        <f>F202-F207</f>
        <v>0</v>
      </c>
      <c r="H202" s="385">
        <f>G202-G207</f>
        <v>0</v>
      </c>
      <c r="I202" s="125"/>
      <c r="J202" s="125"/>
      <c r="K202" s="125"/>
      <c r="L202" s="125"/>
      <c r="M202" s="125"/>
    </row>
    <row r="203" spans="1:13" ht="12.75">
      <c r="A203" s="482"/>
      <c r="B203" s="484"/>
      <c r="C203" s="125"/>
      <c r="D203" s="385">
        <f>'Coûts_gains variables_Dom6'!H76*'Coûts_gains variables_Dom6'!I2</f>
        <v>0</v>
      </c>
      <c r="E203" s="385">
        <f>D203-D208</f>
        <v>0</v>
      </c>
      <c r="F203" s="385">
        <f>E203-E208</f>
        <v>0</v>
      </c>
      <c r="G203" s="385">
        <f>F204-F208</f>
        <v>0</v>
      </c>
      <c r="H203" s="385">
        <f>G203-G208</f>
        <v>0</v>
      </c>
      <c r="I203" s="125"/>
      <c r="J203" s="125"/>
      <c r="K203" s="125"/>
      <c r="L203" s="125"/>
      <c r="M203" s="125"/>
    </row>
    <row r="204" spans="1:13" ht="12.75">
      <c r="A204" s="482"/>
      <c r="B204" s="484"/>
      <c r="C204" s="125"/>
      <c r="D204" s="385">
        <f>'Coûts_gains variables_Dom6'!I2*'Coûts_gains variables_Dom6'!H77</f>
        <v>0</v>
      </c>
      <c r="E204" s="385">
        <f>D204-D209</f>
        <v>0</v>
      </c>
      <c r="F204" s="385">
        <f>E204-E209</f>
        <v>0</v>
      </c>
      <c r="G204" s="385">
        <f>F204-F209</f>
        <v>0</v>
      </c>
      <c r="H204" s="385">
        <f>G204-G209</f>
        <v>0</v>
      </c>
      <c r="I204" s="125"/>
      <c r="J204" s="125"/>
      <c r="K204" s="125"/>
      <c r="L204" s="125"/>
      <c r="M204" s="125"/>
    </row>
    <row r="205" spans="1:13" ht="12.75">
      <c r="A205" s="482"/>
      <c r="B205" s="485"/>
      <c r="C205" s="125"/>
      <c r="D205" s="385"/>
      <c r="E205" s="385"/>
      <c r="F205" s="385"/>
      <c r="G205" s="385"/>
      <c r="H205" s="385"/>
      <c r="I205" s="125"/>
      <c r="J205" s="125"/>
      <c r="K205" s="125"/>
      <c r="L205" s="125"/>
      <c r="M205" s="125"/>
    </row>
    <row r="206" spans="1:13" ht="12.75">
      <c r="A206" s="482"/>
      <c r="B206" s="125"/>
      <c r="C206" s="125"/>
      <c r="D206" s="385"/>
      <c r="E206" s="385"/>
      <c r="F206" s="385"/>
      <c r="G206" s="385"/>
      <c r="H206" s="385"/>
      <c r="I206" s="125"/>
      <c r="J206" s="125"/>
      <c r="K206" s="125"/>
      <c r="L206" s="125"/>
      <c r="M206" s="125"/>
    </row>
    <row r="207" spans="1:13" ht="12.75">
      <c r="A207" s="482"/>
      <c r="B207" s="510" t="s">
        <v>295</v>
      </c>
      <c r="C207" s="125"/>
      <c r="D207" s="385">
        <f>D173*'Coûts_gains variables_Dom6'!H75</f>
        <v>0</v>
      </c>
      <c r="E207" s="385">
        <f>E173*'Coûts_gains variables_Dom6'!H75</f>
        <v>0</v>
      </c>
      <c r="F207" s="385">
        <f>F173*'Coûts_gains variables_Dom6'!H75</f>
        <v>0</v>
      </c>
      <c r="G207" s="385">
        <f>G173*'Coûts_gains variables_Dom6'!H75</f>
        <v>0</v>
      </c>
      <c r="H207" s="385">
        <f>H173*'Coûts_gains variables_Dom6'!H75</f>
        <v>0</v>
      </c>
      <c r="I207" s="125"/>
      <c r="J207" s="125"/>
      <c r="K207" s="125"/>
      <c r="L207" s="125"/>
      <c r="M207" s="125"/>
    </row>
    <row r="208" spans="1:13" ht="12.75">
      <c r="A208" s="482"/>
      <c r="B208" s="489"/>
      <c r="C208" s="125"/>
      <c r="D208" s="385">
        <f>D174*'Coûts_gains variables_Dom6'!H76</f>
        <v>0</v>
      </c>
      <c r="E208" s="385">
        <f>E174*'Coûts_gains variables_Dom6'!H76</f>
        <v>0</v>
      </c>
      <c r="F208" s="385">
        <f>F174*'Coûts_gains variables_Dom6'!H76</f>
        <v>0</v>
      </c>
      <c r="G208" s="385">
        <f>G174*'Coûts_gains variables_Dom6'!H76</f>
        <v>0</v>
      </c>
      <c r="H208" s="385">
        <f>H174*'Coûts_gains variables_Dom6'!H76</f>
        <v>0</v>
      </c>
      <c r="I208" s="125"/>
      <c r="J208" s="125"/>
      <c r="K208" s="125"/>
      <c r="L208" s="125"/>
      <c r="M208" s="125"/>
    </row>
    <row r="209" spans="1:13" ht="12.75">
      <c r="A209" s="482"/>
      <c r="B209" s="489"/>
      <c r="C209" s="125"/>
      <c r="D209" s="486">
        <f>D175*'Coûts_gains variables_Dom6'!H77</f>
        <v>0</v>
      </c>
      <c r="E209" s="385">
        <f>E175*'Coûts_gains variables_Dom6'!H77</f>
        <v>0</v>
      </c>
      <c r="F209" s="385">
        <f>F175*'Coûts_gains variables_Dom6'!H77</f>
        <v>0</v>
      </c>
      <c r="G209" s="385">
        <f>G175*'Coûts_gains variables_Dom6'!H77</f>
        <v>0</v>
      </c>
      <c r="H209" s="385">
        <f>H175*'Coûts_gains variables_Dom6'!H77</f>
        <v>0</v>
      </c>
      <c r="I209" s="125"/>
      <c r="J209" s="125"/>
      <c r="K209" s="125"/>
      <c r="L209" s="125"/>
      <c r="M209" s="125"/>
    </row>
    <row r="210" spans="1:13" ht="12.75">
      <c r="A210" s="482"/>
      <c r="B210" s="490"/>
      <c r="C210" s="125"/>
      <c r="D210" s="486"/>
      <c r="E210" s="385"/>
      <c r="F210" s="385"/>
      <c r="G210" s="385"/>
      <c r="H210" s="385"/>
      <c r="I210" s="125"/>
      <c r="J210" s="125"/>
      <c r="K210" s="125"/>
      <c r="L210" s="125"/>
      <c r="M210" s="125"/>
    </row>
    <row r="211" spans="1:13" ht="12.75">
      <c r="A211" s="482"/>
      <c r="C211" s="125"/>
      <c r="D211" s="486"/>
      <c r="E211" s="385"/>
      <c r="F211" s="385"/>
      <c r="G211" s="385"/>
      <c r="H211" s="385"/>
      <c r="I211" s="125"/>
      <c r="J211" s="125"/>
      <c r="K211" s="125"/>
      <c r="L211" s="125"/>
      <c r="M211" s="125"/>
    </row>
    <row r="212" spans="1:13" ht="12.75">
      <c r="A212" s="482"/>
      <c r="B212" s="511" t="s">
        <v>296</v>
      </c>
      <c r="C212" s="125"/>
      <c r="D212" s="385">
        <f>IF('Coûts_gains variables_Dom6'!I10=1,Synthese!D164*'Mode d''emploi'!D29,Synthese!D164*'Mode d''emploi'!D28)</f>
        <v>0</v>
      </c>
      <c r="E212" s="385">
        <f>IF('Coûts_gains variables_Dom6'!I10=1,Synthese!E162*'Mode d''emploi'!D29,Synthese!E162*'Mode d''emploi'!D28)</f>
        <v>0</v>
      </c>
      <c r="F212" s="385">
        <f>IF('Coûts_gains variables_Dom6'!I10=1,Synthese!F162*'Mode d''emploi'!D29,Synthese!F162*'Mode d''emploi'!D28)</f>
        <v>0</v>
      </c>
      <c r="G212" s="385">
        <f>IF('Coûts_gains variables_Dom6'!I10=1,Synthese!G162*'Mode d''emploi'!D29,Synthese!G162*'Mode d''emploi'!D28)</f>
        <v>0</v>
      </c>
      <c r="H212" s="385">
        <f>IF('Coûts_gains variables_Dom6'!I10=1,Synthese!H162*'Mode d''emploi'!D29,Synthese!H162*'Mode d''emploi'!D28)</f>
        <v>0</v>
      </c>
      <c r="I212" s="125"/>
      <c r="J212" s="125"/>
      <c r="K212" s="125"/>
      <c r="L212" s="125"/>
      <c r="M212" s="125"/>
    </row>
    <row r="213" spans="1:13" ht="12.75">
      <c r="A213" s="482"/>
      <c r="B213" s="398"/>
      <c r="C213" s="125"/>
      <c r="D213" s="385">
        <f>IF('Coûts_gains variables_Dom6'!I10=1,Synthese!D163*'Mode d''emploi'!D29,Synthese!D163*'Mode d''emploi'!D28)</f>
        <v>0</v>
      </c>
      <c r="E213" s="385">
        <f>IF('Coûts_gains variables_Dom6'!I10=1,Synthese!E163*'Mode d''emploi'!D29,Synthese!E163*'Mode d''emploi'!D28)</f>
        <v>0</v>
      </c>
      <c r="F213" s="385">
        <f>IF('Coûts_gains variables_Dom6'!I10=1,Synthese!F163*'Mode d''emploi'!D29,Synthese!F163*'Mode d''emploi'!D28)</f>
        <v>0</v>
      </c>
      <c r="G213" s="385">
        <f>IF('Coûts_gains variables_Dom6'!I10=1,Synthese!G163*'Mode d''emploi'!D29,Synthese!G163*'Mode d''emploi'!D28)</f>
        <v>0</v>
      </c>
      <c r="H213" s="385">
        <f>IF('Coûts_gains variables_Dom6'!I10=1,Synthese!H163*'Mode d''emploi'!D29,Synthese!H163*'Mode d''emploi'!D28)</f>
        <v>0</v>
      </c>
      <c r="I213" s="125"/>
      <c r="J213" s="125"/>
      <c r="K213" s="125"/>
      <c r="L213" s="125"/>
      <c r="M213" s="125"/>
    </row>
    <row r="214" spans="1:13" ht="12.75">
      <c r="A214" s="482"/>
      <c r="B214" s="398"/>
      <c r="C214" s="125"/>
      <c r="D214" s="385">
        <f>IF('Coûts_gains variables_Dom6'!I10=1,Synthese!D164*'Mode d''emploi'!D29,Synthese!D164*'Mode d''emploi'!D28)</f>
        <v>0</v>
      </c>
      <c r="E214" s="385">
        <f>IF('Coûts_gains variables_Dom6'!I10=1,Synthese!E164*'Mode d''emploi'!D29,Synthese!E164*'Mode d''emploi'!D28)</f>
        <v>0</v>
      </c>
      <c r="F214" s="385">
        <f>IF('Coûts_gains variables_Dom6'!I10=1,Synthese!F164*'Mode d''emploi'!D29,Synthese!F164*'Mode d''emploi'!D28)</f>
        <v>0</v>
      </c>
      <c r="G214" s="385">
        <f>IF('Coûts_gains variables_Dom6'!I10=1,Synthese!G164*'Mode d''emploi'!D29,Synthese!G164*'Mode d''emploi'!D28)</f>
        <v>0</v>
      </c>
      <c r="H214" s="385">
        <f>IF('Coûts_gains variables_Dom6'!I10=1,Synthese!H164*'Mode d''emploi'!D29,Synthese!H164*'Mode d''emploi'!D28)</f>
        <v>0</v>
      </c>
      <c r="I214" s="125"/>
      <c r="J214" s="125"/>
      <c r="K214" s="125"/>
      <c r="L214" s="125"/>
      <c r="M214" s="125"/>
    </row>
    <row r="215" spans="1:13" ht="12.75">
      <c r="A215" s="482"/>
      <c r="B215" s="491"/>
      <c r="C215" s="125"/>
      <c r="D215" s="385"/>
      <c r="E215" s="385"/>
      <c r="F215" s="385"/>
      <c r="G215" s="385"/>
      <c r="H215" s="385"/>
      <c r="I215" s="125"/>
      <c r="J215" s="125"/>
      <c r="K215" s="125"/>
      <c r="L215" s="125"/>
      <c r="M215" s="125"/>
    </row>
    <row r="216" spans="1:9" ht="12.75">
      <c r="A216" s="482"/>
      <c r="B216" s="125"/>
      <c r="C216" s="125"/>
      <c r="D216" s="385"/>
      <c r="E216" s="385"/>
      <c r="F216" s="385"/>
      <c r="G216" s="385"/>
      <c r="H216" s="385"/>
      <c r="I216" s="125"/>
    </row>
    <row r="217" spans="1:9" ht="12.75">
      <c r="A217" s="482"/>
      <c r="B217" s="125"/>
      <c r="C217" s="125"/>
      <c r="D217" s="385"/>
      <c r="E217" s="385"/>
      <c r="F217" s="385"/>
      <c r="G217" s="385"/>
      <c r="H217" s="385"/>
      <c r="I217" s="125"/>
    </row>
    <row r="218" spans="1:8" ht="12.75">
      <c r="A218" s="482"/>
      <c r="C218" s="125"/>
      <c r="D218" s="385"/>
      <c r="E218" s="385"/>
      <c r="F218" s="385"/>
      <c r="G218" s="385"/>
      <c r="H218" s="385"/>
    </row>
    <row r="219" spans="1:9" ht="12.75">
      <c r="A219" s="482"/>
      <c r="B219" s="483" t="s">
        <v>283</v>
      </c>
      <c r="C219" s="125"/>
      <c r="D219" s="486">
        <f>'Coûts_gains variables_ Dom1'!I2*'Coûts_gains variables_ Dom1'!H82</f>
        <v>0</v>
      </c>
      <c r="E219" s="486">
        <f>D219-D220</f>
        <v>0</v>
      </c>
      <c r="F219" s="486">
        <f>E219-E220</f>
        <v>0</v>
      </c>
      <c r="G219" s="486">
        <f>F219-F220</f>
        <v>0</v>
      </c>
      <c r="H219" s="486">
        <f>G219-G220</f>
        <v>0</v>
      </c>
      <c r="I219" s="495"/>
    </row>
    <row r="220" spans="1:9" ht="12.75">
      <c r="A220" s="482"/>
      <c r="B220" s="488" t="s">
        <v>284</v>
      </c>
      <c r="C220" s="125"/>
      <c r="D220" s="486">
        <f>'Coûts_gains variables_ Dom1'!H82*D219</f>
        <v>0</v>
      </c>
      <c r="E220" s="486">
        <f>E219*'Coûts_gains variables_ Dom1'!H82</f>
        <v>0</v>
      </c>
      <c r="F220" s="486">
        <f>F219*'Coûts_gains variables_ Dom1'!H82</f>
        <v>0</v>
      </c>
      <c r="G220" s="486">
        <f>G219*'Coûts_gains variables_ Dom1'!H82</f>
        <v>0</v>
      </c>
      <c r="H220" s="486">
        <f>H219*'Coûts_gains variables_ Dom1'!H82</f>
        <v>0</v>
      </c>
      <c r="I220" s="495"/>
    </row>
    <row r="221" spans="1:9" ht="12.75">
      <c r="A221" s="482"/>
      <c r="B221" s="398" t="s">
        <v>285</v>
      </c>
      <c r="C221" s="125"/>
      <c r="D221" s="486">
        <f>D220*'Mode d''emploi'!D28</f>
        <v>0</v>
      </c>
      <c r="E221" s="486">
        <f>E220*'Mode d''emploi'!D28</f>
        <v>0</v>
      </c>
      <c r="F221" s="486">
        <f>F220*'Mode d''emploi'!D28</f>
        <v>0</v>
      </c>
      <c r="G221" s="486">
        <f>G220*'Mode d''emploi'!D28</f>
        <v>0</v>
      </c>
      <c r="H221" s="486">
        <f>H220*'Mode d''emploi'!D28</f>
        <v>0</v>
      </c>
      <c r="I221" s="495"/>
    </row>
    <row r="222" spans="1:9" ht="12.75">
      <c r="A222" s="482"/>
      <c r="C222" s="125"/>
      <c r="D222" s="486"/>
      <c r="E222" s="486"/>
      <c r="F222" s="486"/>
      <c r="G222" s="486"/>
      <c r="H222" s="486"/>
      <c r="I222" s="495"/>
    </row>
    <row r="223" spans="1:9" ht="12.75">
      <c r="A223" s="482"/>
      <c r="B223" s="483" t="s">
        <v>286</v>
      </c>
      <c r="C223" s="125"/>
      <c r="D223" s="486">
        <f>'Coûts_gains variables_ Dom2'!I2*'Coûts_gains variables_ Dom2'!H82</f>
        <v>0</v>
      </c>
      <c r="E223" s="486">
        <f>D223-D224</f>
        <v>0</v>
      </c>
      <c r="F223" s="486">
        <f>E223-E224</f>
        <v>0</v>
      </c>
      <c r="G223" s="486">
        <f>F223-F224</f>
        <v>0</v>
      </c>
      <c r="H223" s="486">
        <f>G223-G224</f>
        <v>0</v>
      </c>
      <c r="I223" s="495"/>
    </row>
    <row r="224" spans="1:9" ht="12.75">
      <c r="A224" s="482"/>
      <c r="B224" s="488" t="s">
        <v>287</v>
      </c>
      <c r="C224" s="125"/>
      <c r="D224" s="486">
        <f>D223*'Coûts_gains variables_ Dom2'!H82</f>
        <v>0</v>
      </c>
      <c r="E224" s="486">
        <f>E223*'Coûts_gains variables_ Dom2'!H82</f>
        <v>0</v>
      </c>
      <c r="F224" s="486">
        <f>F223*'Coûts_gains variables_ Dom2'!H82</f>
        <v>0</v>
      </c>
      <c r="G224" s="486">
        <f>G223*'Coûts_gains variables_ Dom2'!H82</f>
        <v>0</v>
      </c>
      <c r="H224" s="486">
        <f>H223*'Coûts_gains variables_ Dom2'!H82</f>
        <v>0</v>
      </c>
      <c r="I224" s="495"/>
    </row>
    <row r="225" spans="1:9" ht="12.75">
      <c r="A225" s="482"/>
      <c r="B225" s="398" t="s">
        <v>285</v>
      </c>
      <c r="C225" s="125"/>
      <c r="D225" s="486">
        <f>D224*'Mode d''emploi'!D28</f>
        <v>0</v>
      </c>
      <c r="E225" s="486">
        <f>E224*'Mode d''emploi'!D28</f>
        <v>0</v>
      </c>
      <c r="F225" s="486">
        <f>F224*'Mode d''emploi'!D28</f>
        <v>0</v>
      </c>
      <c r="G225" s="486">
        <f>G224*'Mode d''emploi'!D28</f>
        <v>0</v>
      </c>
      <c r="H225" s="486">
        <f>H224*'Mode d''emploi'!D28</f>
        <v>0</v>
      </c>
      <c r="I225" s="495"/>
    </row>
    <row r="226" spans="1:9" ht="12.75">
      <c r="A226" s="482"/>
      <c r="C226" s="125"/>
      <c r="D226" s="486"/>
      <c r="E226" s="486"/>
      <c r="F226" s="486"/>
      <c r="G226" s="486"/>
      <c r="H226" s="486"/>
      <c r="I226" s="495"/>
    </row>
    <row r="227" spans="1:9" ht="12.75">
      <c r="A227" s="482"/>
      <c r="B227" s="509" t="s">
        <v>297</v>
      </c>
      <c r="C227" s="125"/>
      <c r="D227" s="486">
        <f>'Coûts_gains variables_Dom3'!I2*'Coûts_gains variables_Dom3'!H82</f>
        <v>0</v>
      </c>
      <c r="E227" s="486">
        <f>D227-D228</f>
        <v>0</v>
      </c>
      <c r="F227" s="486">
        <f>E227-E228</f>
        <v>0</v>
      </c>
      <c r="G227" s="486">
        <f>F227-F228</f>
        <v>0</v>
      </c>
      <c r="H227" s="486">
        <f>G227-G228</f>
        <v>0</v>
      </c>
      <c r="I227" s="495"/>
    </row>
    <row r="228" spans="1:9" ht="12.75">
      <c r="A228" s="482"/>
      <c r="B228" s="510" t="s">
        <v>298</v>
      </c>
      <c r="C228" s="125"/>
      <c r="D228" s="486">
        <f>D227*'Coûts_gains variables_Dom3'!H82</f>
        <v>0</v>
      </c>
      <c r="E228" s="486">
        <f>E227*'Coûts_gains variables_Dom3'!H82</f>
        <v>0</v>
      </c>
      <c r="F228" s="486">
        <f>F227*'Coûts_gains variables_Dom3'!H82</f>
        <v>0</v>
      </c>
      <c r="G228" s="486">
        <f>G227*'Coûts_gains variables_Dom3'!H82</f>
        <v>0</v>
      </c>
      <c r="H228" s="486">
        <f>H227*'Coûts_gains variables_Dom3'!H82</f>
        <v>0</v>
      </c>
      <c r="I228" s="495"/>
    </row>
    <row r="229" spans="1:9" ht="12.75">
      <c r="A229" s="482"/>
      <c r="B229" s="398" t="s">
        <v>285</v>
      </c>
      <c r="C229" s="125"/>
      <c r="D229" s="486">
        <f>D228*'Mode d''emploi'!D28</f>
        <v>0</v>
      </c>
      <c r="E229" s="486">
        <f>E228*'Mode d''emploi'!D28</f>
        <v>0</v>
      </c>
      <c r="F229" s="486">
        <f>F228*'Mode d''emploi'!D28</f>
        <v>0</v>
      </c>
      <c r="G229" s="486">
        <f>G228*'Mode d''emploi'!D28</f>
        <v>0</v>
      </c>
      <c r="H229" s="486">
        <f>H228*'Mode d''emploi'!D28</f>
        <v>0</v>
      </c>
      <c r="I229" s="495"/>
    </row>
    <row r="230" spans="1:9" ht="12.75">
      <c r="A230" s="125"/>
      <c r="B230" s="398"/>
      <c r="C230" s="125"/>
      <c r="D230" s="486"/>
      <c r="E230" s="486"/>
      <c r="F230" s="486"/>
      <c r="G230" s="486"/>
      <c r="H230" s="486"/>
      <c r="I230" s="495"/>
    </row>
    <row r="231" spans="1:9" ht="12.75">
      <c r="A231" s="125"/>
      <c r="B231" s="398"/>
      <c r="C231" s="125"/>
      <c r="D231" s="486"/>
      <c r="E231" s="486"/>
      <c r="F231" s="486"/>
      <c r="G231" s="486"/>
      <c r="H231" s="486"/>
      <c r="I231" s="495"/>
    </row>
    <row r="232" spans="1:9" ht="12.75">
      <c r="A232" s="125"/>
      <c r="B232" s="398"/>
      <c r="C232" s="125"/>
      <c r="D232" s="486"/>
      <c r="E232" s="486"/>
      <c r="F232" s="486"/>
      <c r="G232" s="486"/>
      <c r="H232" s="486"/>
      <c r="I232" s="495"/>
    </row>
    <row r="233" spans="3:8" ht="12.75">
      <c r="C233" s="125"/>
      <c r="D233" s="486"/>
      <c r="E233" s="486"/>
      <c r="F233" s="486"/>
      <c r="G233" s="486"/>
      <c r="H233" s="486"/>
    </row>
    <row r="234" spans="2:12" ht="12.75">
      <c r="B234" s="509" t="s">
        <v>299</v>
      </c>
      <c r="C234" s="125"/>
      <c r="D234" s="486">
        <f>'Coûts_gains variables_Dom4'!I2*'Coûts_gains variables_Dom4'!H82</f>
        <v>0</v>
      </c>
      <c r="E234" s="486">
        <f>D234-D235</f>
        <v>0</v>
      </c>
      <c r="F234" s="486">
        <f>E234-E235</f>
        <v>0</v>
      </c>
      <c r="G234" s="486">
        <f>F234-F235</f>
        <v>0</v>
      </c>
      <c r="H234" s="486">
        <f>G234-G235</f>
        <v>0</v>
      </c>
      <c r="J234" s="125"/>
      <c r="K234" s="125"/>
      <c r="L234" s="125"/>
    </row>
    <row r="235" spans="2:12" ht="18">
      <c r="B235" s="510" t="s">
        <v>300</v>
      </c>
      <c r="C235" s="125"/>
      <c r="D235" s="486">
        <f>D234*'Coûts_gains variables_Dom4'!H82</f>
        <v>0</v>
      </c>
      <c r="E235" s="486">
        <f>E234*'Coûts_gains variables_Dom4'!H82</f>
        <v>0</v>
      </c>
      <c r="F235" s="486">
        <f>F234*'Coûts_gains variables_Dom4'!H82</f>
        <v>0</v>
      </c>
      <c r="G235" s="486">
        <f>G234*'Coûts_gains variables_Dom4'!H82</f>
        <v>0</v>
      </c>
      <c r="H235" s="486">
        <f>H234*'Coûts_gains variables_Dom4'!H82</f>
        <v>0</v>
      </c>
      <c r="J235" s="125"/>
      <c r="K235" s="496"/>
      <c r="L235" s="125"/>
    </row>
    <row r="236" spans="2:12" ht="12.75">
      <c r="B236" s="398" t="s">
        <v>285</v>
      </c>
      <c r="C236" s="125"/>
      <c r="D236" s="486">
        <f>D235*'Mode d''emploi'!D40</f>
        <v>0</v>
      </c>
      <c r="E236" s="486">
        <f>E235*'Mode d''emploi'!D28</f>
        <v>0</v>
      </c>
      <c r="F236" s="486">
        <f>F235*'Mode d''emploi'!D28</f>
        <v>0</v>
      </c>
      <c r="G236" s="486">
        <f>G235*'Mode d''emploi'!D28</f>
        <v>0</v>
      </c>
      <c r="H236" s="486">
        <f>H235*'Mode d''emploi'!D28</f>
        <v>0</v>
      </c>
      <c r="I236" s="125"/>
      <c r="J236" s="125"/>
      <c r="K236" s="125"/>
      <c r="L236" s="125"/>
    </row>
    <row r="237" spans="3:12" ht="15.75">
      <c r="C237" s="125"/>
      <c r="D237" s="486"/>
      <c r="E237" s="486"/>
      <c r="F237" s="486"/>
      <c r="G237" s="486"/>
      <c r="H237" s="486"/>
      <c r="I237" s="125"/>
      <c r="J237" s="497"/>
      <c r="K237" s="498"/>
      <c r="L237" s="125"/>
    </row>
    <row r="238" spans="2:12" ht="21" customHeight="1">
      <c r="B238" s="509" t="s">
        <v>301</v>
      </c>
      <c r="C238" s="125"/>
      <c r="D238" s="486">
        <f>'Coûts_gains variables_Dom5'!I2*'Coûts_gains variables_Dom5'!H82</f>
        <v>0</v>
      </c>
      <c r="E238" s="486">
        <f>D238-D239</f>
        <v>0</v>
      </c>
      <c r="F238" s="486">
        <f>E238-E239</f>
        <v>0</v>
      </c>
      <c r="G238" s="486">
        <f>F238-F239</f>
        <v>0</v>
      </c>
      <c r="H238" s="486">
        <f>G238-G239</f>
        <v>0</v>
      </c>
      <c r="I238" s="125"/>
      <c r="J238" s="497"/>
      <c r="K238" s="499"/>
      <c r="L238" s="125"/>
    </row>
    <row r="239" spans="2:12" ht="21" customHeight="1">
      <c r="B239" s="510" t="s">
        <v>302</v>
      </c>
      <c r="C239" s="125"/>
      <c r="D239" s="486">
        <f>D238*'Coûts_gains variables_Dom5'!H82</f>
        <v>0</v>
      </c>
      <c r="E239" s="486">
        <f>E238*'Coûts_gains variables_Dom5'!H82</f>
        <v>0</v>
      </c>
      <c r="F239" s="486">
        <f>F238*'Coûts_gains variables_Dom5'!H82</f>
        <v>0</v>
      </c>
      <c r="G239" s="486">
        <f>G238*'Coûts_gains variables_Dom5'!H82</f>
        <v>0</v>
      </c>
      <c r="H239" s="486">
        <f>H238*'Coûts_gains variables_Dom5'!H82</f>
        <v>0</v>
      </c>
      <c r="I239" s="125"/>
      <c r="J239" s="497"/>
      <c r="K239" s="499"/>
      <c r="L239" s="125"/>
    </row>
    <row r="240" spans="2:12" ht="15.75">
      <c r="B240" s="398" t="s">
        <v>285</v>
      </c>
      <c r="C240" s="125"/>
      <c r="D240" s="486">
        <f>D239*'Mode d''emploi'!D40</f>
        <v>0</v>
      </c>
      <c r="E240" s="486">
        <f>E239*'Mode d''emploi'!D28</f>
        <v>0</v>
      </c>
      <c r="F240" s="486">
        <f>F239*'Mode d''emploi'!D28</f>
        <v>0</v>
      </c>
      <c r="G240" s="486">
        <f>G239*'Mode d''emploi'!D28</f>
        <v>0</v>
      </c>
      <c r="H240" s="486">
        <f>H239*'Mode d''emploi'!D28</f>
        <v>0</v>
      </c>
      <c r="I240" s="125"/>
      <c r="J240" s="497"/>
      <c r="K240" s="499"/>
      <c r="L240" s="125"/>
    </row>
    <row r="241" spans="3:12" ht="15.75">
      <c r="C241" s="125"/>
      <c r="D241" s="486"/>
      <c r="E241" s="486"/>
      <c r="F241" s="486"/>
      <c r="G241" s="486"/>
      <c r="H241" s="486"/>
      <c r="I241" s="125"/>
      <c r="J241" s="497"/>
      <c r="K241" s="499"/>
      <c r="L241" s="125"/>
    </row>
    <row r="242" spans="2:12" ht="12.75">
      <c r="B242" s="509" t="s">
        <v>303</v>
      </c>
      <c r="C242" s="125"/>
      <c r="D242" s="486">
        <f>'Coûts_gains variables_Dom6'!I2*'Coûts_gains variables_Dom6'!H82</f>
        <v>0</v>
      </c>
      <c r="E242" s="486">
        <f>D242-D243</f>
        <v>0</v>
      </c>
      <c r="F242" s="486">
        <f>E242-E243</f>
        <v>0</v>
      </c>
      <c r="G242" s="486">
        <f>F242-F243</f>
        <v>0</v>
      </c>
      <c r="H242" s="486">
        <f>G242-G243</f>
        <v>0</v>
      </c>
      <c r="I242" s="125"/>
      <c r="J242" s="125"/>
      <c r="K242" s="125"/>
      <c r="L242" s="125"/>
    </row>
    <row r="243" spans="2:12" ht="12.75">
      <c r="B243" s="510" t="s">
        <v>304</v>
      </c>
      <c r="C243" s="125"/>
      <c r="D243" s="486">
        <f>D242*'Coûts_gains variables_Dom6'!H82</f>
        <v>0</v>
      </c>
      <c r="E243" s="486">
        <f>E242*'Coûts_gains variables_Dom6'!H82</f>
        <v>0</v>
      </c>
      <c r="F243" s="486">
        <f>F242*'Coûts_gains variables_Dom6'!H82</f>
        <v>0</v>
      </c>
      <c r="G243" s="486">
        <f>G242*'Coûts_gains variables_Dom6'!H82</f>
        <v>0</v>
      </c>
      <c r="H243" s="486">
        <f>H242*'Coûts_gains variables_Dom6'!H82</f>
        <v>0</v>
      </c>
      <c r="I243" s="125"/>
      <c r="J243" s="125"/>
      <c r="K243" s="125"/>
      <c r="L243" s="125"/>
    </row>
    <row r="244" spans="2:12" ht="12.75">
      <c r="B244" s="398" t="s">
        <v>285</v>
      </c>
      <c r="C244" s="125"/>
      <c r="D244" s="486">
        <f>D243*'Mode d''emploi'!D40</f>
        <v>0</v>
      </c>
      <c r="E244" s="486">
        <f>E243*'Mode d''emploi'!D28</f>
        <v>0</v>
      </c>
      <c r="F244" s="486">
        <f>F243*'Mode d''emploi'!D28</f>
        <v>0</v>
      </c>
      <c r="G244" s="486">
        <f>G243*'Mode d''emploi'!D28</f>
        <v>0</v>
      </c>
      <c r="H244" s="486">
        <f>H243*'Mode d''emploi'!D28</f>
        <v>0</v>
      </c>
      <c r="I244" s="125"/>
      <c r="J244" s="125"/>
      <c r="K244" s="125"/>
      <c r="L244" s="125"/>
    </row>
    <row r="245" spans="3:12" ht="12.75">
      <c r="C245" s="200"/>
      <c r="D245" s="200"/>
      <c r="E245" s="125"/>
      <c r="F245" s="125"/>
      <c r="G245" s="125"/>
      <c r="H245" s="125"/>
      <c r="I245" s="125"/>
      <c r="J245" s="125"/>
      <c r="K245" s="125"/>
      <c r="L245" s="125"/>
    </row>
    <row r="246" spans="3:12" ht="12.75">
      <c r="C246" s="200"/>
      <c r="D246" s="200"/>
      <c r="E246" s="125"/>
      <c r="F246" s="125"/>
      <c r="G246" s="125"/>
      <c r="H246" s="125"/>
      <c r="I246" s="125"/>
      <c r="J246" s="125"/>
      <c r="K246" s="125"/>
      <c r="L246" s="125"/>
    </row>
    <row r="247" spans="3:12" ht="12.75">
      <c r="C247" s="200"/>
      <c r="D247" s="200"/>
      <c r="E247" s="125"/>
      <c r="F247" s="125"/>
      <c r="G247" s="125"/>
      <c r="H247" s="125"/>
      <c r="I247" s="125"/>
      <c r="J247" s="125"/>
      <c r="K247" s="125"/>
      <c r="L247" s="125"/>
    </row>
    <row r="248" spans="3:12" ht="12.75">
      <c r="C248" s="200"/>
      <c r="D248" s="200"/>
      <c r="E248" s="125"/>
      <c r="F248" s="125"/>
      <c r="G248" s="125"/>
      <c r="H248" s="125"/>
      <c r="I248" s="125"/>
      <c r="J248" s="125"/>
      <c r="K248" s="125"/>
      <c r="L248" s="125"/>
    </row>
    <row r="249" spans="3:12" ht="12.75">
      <c r="C249" s="200"/>
      <c r="D249" s="200"/>
      <c r="E249" s="125"/>
      <c r="F249" s="125"/>
      <c r="G249" s="125"/>
      <c r="H249" s="125"/>
      <c r="I249" s="125"/>
      <c r="J249" s="125"/>
      <c r="K249" s="125"/>
      <c r="L249" s="125"/>
    </row>
    <row r="250" spans="3:12" ht="12.75">
      <c r="C250" s="200"/>
      <c r="D250" s="125"/>
      <c r="E250" s="125"/>
      <c r="F250" s="125"/>
      <c r="G250" s="125"/>
      <c r="H250" s="125"/>
      <c r="I250" s="125"/>
      <c r="J250" s="125"/>
      <c r="K250" s="125"/>
      <c r="L250" s="125"/>
    </row>
    <row r="251" spans="3:12" ht="18">
      <c r="C251" s="500"/>
      <c r="D251" s="125"/>
      <c r="E251" s="501"/>
      <c r="F251" s="502"/>
      <c r="G251" s="501"/>
      <c r="H251" s="125"/>
      <c r="I251" s="125"/>
      <c r="J251" s="125"/>
      <c r="K251" s="125"/>
      <c r="L251" s="125"/>
    </row>
    <row r="252" spans="2:12" ht="12.75">
      <c r="B252" s="200"/>
      <c r="C252" s="503"/>
      <c r="D252" s="125"/>
      <c r="E252" s="200"/>
      <c r="F252" s="503"/>
      <c r="G252" s="125"/>
      <c r="H252" s="125"/>
      <c r="I252" s="125"/>
      <c r="J252" s="125"/>
      <c r="K252" s="125"/>
      <c r="L252" s="125"/>
    </row>
    <row r="253" spans="1:12" ht="18">
      <c r="A253" s="504"/>
      <c r="B253" s="505"/>
      <c r="C253" s="506"/>
      <c r="D253" s="125"/>
      <c r="E253" s="505"/>
      <c r="F253" s="506"/>
      <c r="G253" s="125"/>
      <c r="H253" s="125"/>
      <c r="I253" s="125"/>
      <c r="J253" s="125"/>
      <c r="K253" s="125"/>
      <c r="L253" s="125"/>
    </row>
    <row r="254" spans="1:12" ht="18">
      <c r="A254" s="504"/>
      <c r="B254" s="505"/>
      <c r="C254" s="507"/>
      <c r="D254" s="125"/>
      <c r="E254" s="505"/>
      <c r="F254" s="507"/>
      <c r="G254" s="125"/>
      <c r="H254" s="125"/>
      <c r="I254" s="125"/>
      <c r="J254" s="125"/>
      <c r="K254" s="125"/>
      <c r="L254" s="125"/>
    </row>
    <row r="255" spans="1:12" ht="18">
      <c r="A255" s="504"/>
      <c r="B255" s="505"/>
      <c r="C255" s="507"/>
      <c r="D255" s="125"/>
      <c r="E255" s="505"/>
      <c r="F255" s="507"/>
      <c r="G255" s="125"/>
      <c r="H255" s="125"/>
      <c r="I255" s="125"/>
      <c r="J255" s="125"/>
      <c r="K255" s="125"/>
      <c r="L255" s="125"/>
    </row>
    <row r="256" spans="1:12" ht="18">
      <c r="A256" s="504"/>
      <c r="B256" s="505"/>
      <c r="C256" s="508"/>
      <c r="D256" s="125"/>
      <c r="E256" s="505"/>
      <c r="F256" s="508"/>
      <c r="G256" s="125"/>
      <c r="H256" s="125"/>
      <c r="I256" s="125"/>
      <c r="J256" s="125"/>
      <c r="K256" s="125"/>
      <c r="L256" s="125"/>
    </row>
    <row r="257" spans="1:12" ht="18">
      <c r="A257" s="504"/>
      <c r="B257" s="505"/>
      <c r="C257" s="508"/>
      <c r="D257" s="125"/>
      <c r="E257" s="505"/>
      <c r="F257" s="508"/>
      <c r="G257" s="125"/>
      <c r="H257" s="125"/>
      <c r="I257" s="125"/>
      <c r="J257" s="125"/>
      <c r="K257" s="125"/>
      <c r="L257" s="125"/>
    </row>
    <row r="258" spans="2:12" ht="12.75">
      <c r="B258" s="125"/>
      <c r="C258" s="125"/>
      <c r="D258" s="125"/>
      <c r="E258" s="125"/>
      <c r="F258" s="125"/>
      <c r="G258" s="125"/>
      <c r="H258" s="125"/>
      <c r="I258" s="125"/>
      <c r="J258" s="125"/>
      <c r="K258" s="125"/>
      <c r="L258" s="125"/>
    </row>
    <row r="259" spans="3:12" ht="12.75">
      <c r="C259" s="125"/>
      <c r="D259" s="125"/>
      <c r="E259" s="125"/>
      <c r="F259" s="125"/>
      <c r="G259" s="125"/>
      <c r="H259" s="125"/>
      <c r="I259" s="125"/>
      <c r="J259" s="125"/>
      <c r="K259" s="125"/>
      <c r="L259" s="125"/>
    </row>
    <row r="260" spans="3:9" ht="12.75">
      <c r="C260" s="125"/>
      <c r="D260" s="125"/>
      <c r="E260" s="125"/>
      <c r="F260" s="125"/>
      <c r="G260" s="125"/>
      <c r="H260" s="125"/>
      <c r="I260" s="125"/>
    </row>
    <row r="261" spans="3:9" ht="12.75">
      <c r="C261" s="125"/>
      <c r="D261" s="125"/>
      <c r="E261" s="125"/>
      <c r="F261" s="125"/>
      <c r="G261" s="125"/>
      <c r="H261" s="125"/>
      <c r="I261" s="125"/>
    </row>
    <row r="262" ht="12.75">
      <c r="D262" s="125"/>
    </row>
  </sheetData>
  <mergeCells count="48">
    <mergeCell ref="H48:I48"/>
    <mergeCell ref="J48:K48"/>
    <mergeCell ref="L48:M48"/>
    <mergeCell ref="A53:C53"/>
    <mergeCell ref="D53:E53"/>
    <mergeCell ref="F53:G53"/>
    <mergeCell ref="H53:I53"/>
    <mergeCell ref="J53:K53"/>
    <mergeCell ref="L53:M53"/>
    <mergeCell ref="A45:C45"/>
    <mergeCell ref="A46:C46"/>
    <mergeCell ref="D48:E48"/>
    <mergeCell ref="F48:G48"/>
    <mergeCell ref="A41:C41"/>
    <mergeCell ref="A42:C42"/>
    <mergeCell ref="A43:C43"/>
    <mergeCell ref="A44:C44"/>
    <mergeCell ref="A36:C36"/>
    <mergeCell ref="A37:C37"/>
    <mergeCell ref="A39:C39"/>
    <mergeCell ref="A40:C40"/>
    <mergeCell ref="F31:G31"/>
    <mergeCell ref="H31:I31"/>
    <mergeCell ref="J31:K31"/>
    <mergeCell ref="L31:M31"/>
    <mergeCell ref="A27:C27"/>
    <mergeCell ref="A28:C28"/>
    <mergeCell ref="A29:C29"/>
    <mergeCell ref="D31:E31"/>
    <mergeCell ref="A23:C23"/>
    <mergeCell ref="A24:C24"/>
    <mergeCell ref="A25:C25"/>
    <mergeCell ref="A26:C26"/>
    <mergeCell ref="A19:C19"/>
    <mergeCell ref="A20:C20"/>
    <mergeCell ref="A21:C21"/>
    <mergeCell ref="A14:C14"/>
    <mergeCell ref="A15:C15"/>
    <mergeCell ref="A16:C16"/>
    <mergeCell ref="A18:C18"/>
    <mergeCell ref="A9:C9"/>
    <mergeCell ref="A10:C10"/>
    <mergeCell ref="A12:C12"/>
    <mergeCell ref="A13:C13"/>
    <mergeCell ref="B4:C4"/>
    <mergeCell ref="A5:C5"/>
    <mergeCell ref="A7:C7"/>
    <mergeCell ref="A8:C8"/>
  </mergeCells>
  <printOptions/>
  <pageMargins left="0.7479166666666667" right="0.7479166666666667" top="0.9840277777777777" bottom="0.9840277777777777" header="0.5118055555555555" footer="0.5118055555555555"/>
  <pageSetup horizontalDpi="300" verticalDpi="300" orientation="portrait" paperSize="9" scale="45" r:id="rId4"/>
  <drawing r:id="rId3"/>
  <legacyDrawing r:id="rId2"/>
</worksheet>
</file>

<file path=xl/worksheets/sheet2.xml><?xml version="1.0" encoding="utf-8"?>
<worksheet xmlns="http://schemas.openxmlformats.org/spreadsheetml/2006/main" xmlns:r="http://schemas.openxmlformats.org/officeDocument/2006/relationships">
  <dimension ref="A3:H52"/>
  <sheetViews>
    <sheetView tabSelected="1" workbookViewId="0" topLeftCell="A1">
      <selection activeCell="E33" sqref="E33"/>
    </sheetView>
  </sheetViews>
  <sheetFormatPr defaultColWidth="11.421875" defaultRowHeight="12.75"/>
  <cols>
    <col min="1" max="1" width="2.7109375" style="63" customWidth="1"/>
    <col min="2" max="2" width="5.00390625" style="64" customWidth="1"/>
    <col min="3" max="3" width="53.28125" style="64" customWidth="1"/>
    <col min="4" max="4" width="14.57421875" style="64" customWidth="1"/>
    <col min="5" max="5" width="11.7109375" style="64" customWidth="1"/>
    <col min="6" max="6" width="8.7109375" style="64" customWidth="1"/>
    <col min="7" max="7" width="18.28125" style="65" customWidth="1"/>
    <col min="8" max="8" width="61.8515625" style="65" customWidth="1"/>
    <col min="9" max="16384" width="11.421875" style="66" customWidth="1"/>
  </cols>
  <sheetData>
    <row r="3" spans="1:4" ht="18">
      <c r="A3" s="67" t="s">
        <v>68</v>
      </c>
      <c r="B3" s="68"/>
      <c r="C3" s="68"/>
      <c r="D3" s="69"/>
    </row>
    <row r="4" spans="1:7" ht="15.75">
      <c r="A4" s="70"/>
      <c r="C4" s="71"/>
      <c r="D4" s="72"/>
      <c r="E4" s="72"/>
      <c r="F4" s="73"/>
      <c r="G4" s="64"/>
    </row>
    <row r="5" spans="1:8" ht="12.75">
      <c r="A5" s="74" t="s">
        <v>69</v>
      </c>
      <c r="B5" s="75"/>
      <c r="C5" s="75"/>
      <c r="D5" s="76" t="s">
        <v>70</v>
      </c>
      <c r="E5" s="77"/>
      <c r="F5" s="78" t="s">
        <v>71</v>
      </c>
      <c r="G5" s="79"/>
      <c r="H5" s="80" t="s">
        <v>72</v>
      </c>
    </row>
    <row r="6" spans="1:8" ht="12.75">
      <c r="A6" s="527"/>
      <c r="B6" s="527"/>
      <c r="C6" s="527"/>
      <c r="D6" s="81" t="s">
        <v>73</v>
      </c>
      <c r="E6" s="82" t="s">
        <v>74</v>
      </c>
      <c r="F6" s="82" t="s">
        <v>75</v>
      </c>
      <c r="G6" s="83" t="s">
        <v>76</v>
      </c>
      <c r="H6" s="84"/>
    </row>
    <row r="7" spans="1:8" ht="12.75">
      <c r="A7" s="525" t="s">
        <v>77</v>
      </c>
      <c r="B7" s="525"/>
      <c r="C7" s="525"/>
      <c r="D7" s="85"/>
      <c r="E7" s="86"/>
      <c r="F7" s="86"/>
      <c r="G7" s="87"/>
      <c r="H7" s="88"/>
    </row>
    <row r="8" spans="1:8" ht="12.75">
      <c r="A8" s="89"/>
      <c r="B8" s="90" t="s">
        <v>78</v>
      </c>
      <c r="C8" s="91"/>
      <c r="D8" s="92"/>
      <c r="E8" s="93">
        <f>D8*'Mode d''emploi'!D28</f>
        <v>0</v>
      </c>
      <c r="F8" s="94"/>
      <c r="G8" s="95">
        <f>F8*'Mode d''emploi'!D29</f>
        <v>0</v>
      </c>
      <c r="H8" s="88" t="s">
        <v>79</v>
      </c>
    </row>
    <row r="9" spans="1:8" ht="12.75">
      <c r="A9" s="89"/>
      <c r="B9" s="90" t="s">
        <v>80</v>
      </c>
      <c r="C9" s="91"/>
      <c r="D9" s="92"/>
      <c r="E9" s="93">
        <f>D9*'Mode d''emploi'!D28</f>
        <v>0</v>
      </c>
      <c r="F9" s="94"/>
      <c r="G9" s="95">
        <f>F9*'Mode d''emploi'!D30</f>
        <v>0</v>
      </c>
      <c r="H9" s="88"/>
    </row>
    <row r="10" spans="1:8" ht="12.75">
      <c r="A10" s="89" t="s">
        <v>81</v>
      </c>
      <c r="B10" s="90"/>
      <c r="C10" s="91"/>
      <c r="D10" s="86"/>
      <c r="E10" s="96"/>
      <c r="F10" s="96"/>
      <c r="G10" s="87"/>
      <c r="H10" s="88"/>
    </row>
    <row r="11" spans="1:8" ht="12.75">
      <c r="A11" s="89"/>
      <c r="B11" s="90" t="s">
        <v>82</v>
      </c>
      <c r="C11" s="91"/>
      <c r="D11" s="92"/>
      <c r="E11" s="93">
        <f>D11*'Mode d''emploi'!D$28</f>
        <v>0</v>
      </c>
      <c r="F11" s="94"/>
      <c r="G11" s="95">
        <f>F11*'Mode d''emploi'!D30</f>
        <v>0</v>
      </c>
      <c r="H11" s="88" t="s">
        <v>79</v>
      </c>
    </row>
    <row r="12" spans="1:8" ht="12.75">
      <c r="A12" s="89"/>
      <c r="B12" s="90" t="s">
        <v>83</v>
      </c>
      <c r="C12" s="91"/>
      <c r="D12" s="92"/>
      <c r="E12" s="93">
        <f>D12*'Mode d''emploi'!D$28</f>
        <v>0</v>
      </c>
      <c r="F12" s="94"/>
      <c r="G12" s="95">
        <f>F12*'Mode d''emploi'!D30</f>
        <v>0</v>
      </c>
      <c r="H12" s="88" t="s">
        <v>84</v>
      </c>
    </row>
    <row r="13" spans="1:8" ht="12.75">
      <c r="A13" s="89"/>
      <c r="B13" s="90" t="s">
        <v>85</v>
      </c>
      <c r="C13" s="91"/>
      <c r="D13" s="92"/>
      <c r="E13" s="93">
        <f>D13*'Mode d''emploi'!D$28</f>
        <v>0</v>
      </c>
      <c r="F13" s="94"/>
      <c r="G13" s="95">
        <f>F13*'Mode d''emploi'!D$30</f>
        <v>0</v>
      </c>
      <c r="H13" s="88"/>
    </row>
    <row r="14" spans="1:8" ht="12.75">
      <c r="A14" s="89"/>
      <c r="B14" s="90" t="s">
        <v>86</v>
      </c>
      <c r="C14" s="91"/>
      <c r="D14" s="97"/>
      <c r="E14" s="97"/>
      <c r="F14" s="97"/>
      <c r="G14" s="98"/>
      <c r="H14" s="88"/>
    </row>
    <row r="15" spans="1:8" ht="12.75">
      <c r="A15" s="89"/>
      <c r="B15" s="90" t="s">
        <v>87</v>
      </c>
      <c r="C15" s="91"/>
      <c r="D15" s="92"/>
      <c r="E15" s="93">
        <f>D15*'Mode d''emploi'!D28</f>
        <v>0</v>
      </c>
      <c r="F15" s="97"/>
      <c r="G15" s="98"/>
      <c r="H15" s="88"/>
    </row>
    <row r="16" spans="1:8" ht="12.75">
      <c r="A16" s="528"/>
      <c r="B16" s="528"/>
      <c r="C16" s="528"/>
      <c r="D16" s="85"/>
      <c r="E16" s="86"/>
      <c r="F16" s="99"/>
      <c r="G16" s="87"/>
      <c r="H16" s="88"/>
    </row>
    <row r="17" spans="1:8" ht="12.75">
      <c r="A17" s="100" t="s">
        <v>88</v>
      </c>
      <c r="B17" s="90"/>
      <c r="C17" s="90"/>
      <c r="D17" s="101"/>
      <c r="E17" s="102"/>
      <c r="F17" s="103"/>
      <c r="G17" s="104"/>
      <c r="H17" s="88"/>
    </row>
    <row r="18" spans="1:8" ht="12.75">
      <c r="A18" s="525" t="s">
        <v>89</v>
      </c>
      <c r="B18" s="525"/>
      <c r="C18" s="525"/>
      <c r="D18" s="85"/>
      <c r="E18" s="86"/>
      <c r="F18" s="99"/>
      <c r="G18" s="87"/>
      <c r="H18" s="88"/>
    </row>
    <row r="19" spans="1:8" ht="12.75">
      <c r="A19" s="89"/>
      <c r="B19" s="90" t="s">
        <v>90</v>
      </c>
      <c r="C19" s="91"/>
      <c r="D19" s="92"/>
      <c r="E19" s="93">
        <f>D19*'Mode d''emploi'!D28</f>
        <v>0</v>
      </c>
      <c r="F19" s="94"/>
      <c r="G19" s="105">
        <f>F19*'Mode d''emploi'!D$30</f>
        <v>0</v>
      </c>
      <c r="H19" s="88"/>
    </row>
    <row r="20" spans="1:8" ht="12.75">
      <c r="A20" s="89"/>
      <c r="B20" s="90" t="s">
        <v>91</v>
      </c>
      <c r="C20" s="91"/>
      <c r="D20" s="92"/>
      <c r="E20" s="93">
        <f>D20*'Mode d''emploi'!D28</f>
        <v>0</v>
      </c>
      <c r="F20" s="94"/>
      <c r="G20" s="105">
        <f>F20*'Mode d''emploi'!D$30</f>
        <v>0</v>
      </c>
      <c r="H20" s="88" t="s">
        <v>92</v>
      </c>
    </row>
    <row r="21" spans="1:8" ht="12.75">
      <c r="A21" s="525" t="s">
        <v>93</v>
      </c>
      <c r="B21" s="525"/>
      <c r="C21" s="525"/>
      <c r="D21" s="106"/>
      <c r="E21" s="107"/>
      <c r="F21" s="99"/>
      <c r="G21" s="108"/>
      <c r="H21" s="88"/>
    </row>
    <row r="22" spans="1:8" ht="12.75">
      <c r="A22" s="89"/>
      <c r="B22" s="90" t="s">
        <v>94</v>
      </c>
      <c r="C22" s="91"/>
      <c r="D22" s="92"/>
      <c r="E22" s="109">
        <f>D22*'Mode d''emploi'!D$28</f>
        <v>0</v>
      </c>
      <c r="F22" s="94"/>
      <c r="G22" s="105">
        <f>F22*'Mode d''emploi'!D$30</f>
        <v>0</v>
      </c>
      <c r="H22" s="88"/>
    </row>
    <row r="23" spans="1:8" ht="12.75">
      <c r="A23" s="89"/>
      <c r="B23" s="90" t="s">
        <v>95</v>
      </c>
      <c r="C23" s="91"/>
      <c r="D23" s="110"/>
      <c r="E23" s="110"/>
      <c r="F23" s="110"/>
      <c r="G23" s="111"/>
      <c r="H23" s="88"/>
    </row>
    <row r="24" spans="1:8" ht="12.75">
      <c r="A24" s="89"/>
      <c r="B24" s="90" t="s">
        <v>96</v>
      </c>
      <c r="C24" s="91"/>
      <c r="D24" s="92"/>
      <c r="E24" s="109">
        <f>D24*'Mode d''emploi'!D$28</f>
        <v>0</v>
      </c>
      <c r="F24" s="97"/>
      <c r="G24" s="111"/>
      <c r="H24" s="88"/>
    </row>
    <row r="25" spans="1:8" ht="13.5" customHeight="1">
      <c r="A25" s="526" t="s">
        <v>97</v>
      </c>
      <c r="B25" s="526"/>
      <c r="C25" s="526"/>
      <c r="D25" s="112"/>
      <c r="E25" s="113">
        <f>D25*'Mode d''emploi'!D$28</f>
        <v>0</v>
      </c>
      <c r="F25" s="114"/>
      <c r="G25" s="105">
        <f>F25*'Mode d''emploi'!D$30</f>
        <v>0</v>
      </c>
      <c r="H25" s="115"/>
    </row>
    <row r="26" spans="1:8" ht="12.75">
      <c r="A26" s="116"/>
      <c r="B26" s="117"/>
      <c r="C26" s="117"/>
      <c r="D26" s="118"/>
      <c r="E26" s="516"/>
      <c r="F26" s="117"/>
      <c r="G26" s="66"/>
      <c r="H26" s="119"/>
    </row>
    <row r="27" spans="1:8" ht="13.5" customHeight="1">
      <c r="A27" s="116"/>
      <c r="B27" s="117"/>
      <c r="C27" s="117"/>
      <c r="D27" s="117"/>
      <c r="E27" s="117"/>
      <c r="F27" s="117"/>
      <c r="G27" s="66"/>
      <c r="H27" s="66"/>
    </row>
    <row r="28" spans="1:8" ht="12.75">
      <c r="A28" s="120"/>
      <c r="B28" s="121"/>
      <c r="C28" s="121"/>
      <c r="D28" s="121"/>
      <c r="E28" s="121"/>
      <c r="F28" s="121"/>
      <c r="G28" s="122"/>
      <c r="H28" s="66"/>
    </row>
    <row r="29" spans="1:8" ht="12.75">
      <c r="A29" s="116"/>
      <c r="B29" s="116"/>
      <c r="C29" s="118"/>
      <c r="D29" s="118"/>
      <c r="E29" s="118"/>
      <c r="F29" s="116"/>
      <c r="G29" s="122"/>
      <c r="H29" s="66"/>
    </row>
    <row r="30" spans="1:8" ht="15.75">
      <c r="A30" s="123"/>
      <c r="B30" s="123"/>
      <c r="C30" s="124"/>
      <c r="D30" s="125"/>
      <c r="E30" s="125"/>
      <c r="F30" s="126"/>
      <c r="G30" s="124"/>
      <c r="H30" s="127"/>
    </row>
    <row r="31" spans="1:8" ht="15">
      <c r="A31" s="123"/>
      <c r="B31" s="117"/>
      <c r="C31" s="118"/>
      <c r="D31" s="125"/>
      <c r="E31" s="128"/>
      <c r="F31" s="125"/>
      <c r="G31" s="124"/>
      <c r="H31" s="125"/>
    </row>
    <row r="32" spans="1:8" ht="15">
      <c r="A32" s="123"/>
      <c r="B32" s="117"/>
      <c r="C32" s="124"/>
      <c r="D32" s="125"/>
      <c r="E32" s="128"/>
      <c r="F32" s="125"/>
      <c r="G32" s="125"/>
      <c r="H32" s="125"/>
    </row>
    <row r="33" spans="1:8" ht="15">
      <c r="A33" s="123"/>
      <c r="B33" s="117"/>
      <c r="C33" s="124"/>
      <c r="D33" s="125"/>
      <c r="E33" s="128"/>
      <c r="F33" s="125"/>
      <c r="G33" s="125"/>
      <c r="H33" s="125"/>
    </row>
    <row r="34" spans="1:8" ht="12.75">
      <c r="A34" s="116"/>
      <c r="B34" s="117"/>
      <c r="C34" s="117"/>
      <c r="D34" s="117"/>
      <c r="E34" s="117"/>
      <c r="F34" s="117"/>
      <c r="G34" s="122"/>
      <c r="H34" s="66"/>
    </row>
    <row r="35" spans="1:8" ht="12.75">
      <c r="A35" s="116"/>
      <c r="B35" s="117"/>
      <c r="C35" s="117"/>
      <c r="D35" s="117"/>
      <c r="E35" s="117"/>
      <c r="F35" s="117"/>
      <c r="G35" s="122"/>
      <c r="H35" s="66"/>
    </row>
    <row r="36" spans="1:8" ht="12.75">
      <c r="A36" s="120"/>
      <c r="B36" s="117"/>
      <c r="C36" s="121"/>
      <c r="D36" s="121"/>
      <c r="E36" s="121"/>
      <c r="F36" s="121"/>
      <c r="G36" s="122"/>
      <c r="H36" s="66"/>
    </row>
    <row r="37" spans="1:8" ht="12.75">
      <c r="A37" s="116"/>
      <c r="B37" s="117"/>
      <c r="C37" s="117"/>
      <c r="D37" s="117"/>
      <c r="E37" s="117"/>
      <c r="F37" s="117"/>
      <c r="G37" s="122"/>
      <c r="H37" s="66"/>
    </row>
    <row r="38" spans="1:8" ht="12.75">
      <c r="A38" s="116"/>
      <c r="B38" s="117"/>
      <c r="C38" s="117"/>
      <c r="D38" s="117"/>
      <c r="E38" s="117"/>
      <c r="F38" s="117"/>
      <c r="G38" s="122"/>
      <c r="H38" s="66"/>
    </row>
    <row r="39" spans="1:8" ht="12.75">
      <c r="A39" s="116"/>
      <c r="B39" s="117"/>
      <c r="C39" s="117"/>
      <c r="D39" s="117"/>
      <c r="E39" s="117"/>
      <c r="F39" s="117"/>
      <c r="G39" s="122"/>
      <c r="H39" s="66"/>
    </row>
    <row r="40" spans="1:8" ht="12.75">
      <c r="A40" s="116"/>
      <c r="B40" s="117"/>
      <c r="C40" s="117"/>
      <c r="D40" s="117"/>
      <c r="E40" s="117"/>
      <c r="F40" s="117"/>
      <c r="G40" s="122"/>
      <c r="H40" s="66"/>
    </row>
    <row r="41" spans="1:8" ht="12.75">
      <c r="A41" s="116"/>
      <c r="B41" s="117"/>
      <c r="C41" s="66"/>
      <c r="D41" s="117"/>
      <c r="E41" s="66"/>
      <c r="F41" s="117"/>
      <c r="G41" s="122"/>
      <c r="H41" s="66"/>
    </row>
    <row r="42" spans="1:8" ht="12.75">
      <c r="A42" s="116"/>
      <c r="B42" s="117"/>
      <c r="C42" s="117"/>
      <c r="D42" s="117"/>
      <c r="E42" s="117"/>
      <c r="F42" s="117"/>
      <c r="G42" s="122"/>
      <c r="H42" s="66"/>
    </row>
    <row r="43" spans="1:8" ht="12.75">
      <c r="A43" s="116"/>
      <c r="B43" s="117"/>
      <c r="C43" s="117"/>
      <c r="D43" s="117"/>
      <c r="E43" s="117"/>
      <c r="F43" s="117"/>
      <c r="G43" s="122"/>
      <c r="H43" s="66"/>
    </row>
    <row r="44" spans="1:8" ht="12.75">
      <c r="A44" s="116"/>
      <c r="B44" s="121"/>
      <c r="C44" s="117"/>
      <c r="D44" s="117"/>
      <c r="E44" s="117"/>
      <c r="F44" s="117"/>
      <c r="G44" s="122"/>
      <c r="H44" s="66"/>
    </row>
    <row r="45" spans="1:8" ht="12.75">
      <c r="A45" s="116"/>
      <c r="B45" s="117"/>
      <c r="C45" s="117"/>
      <c r="D45" s="117"/>
      <c r="E45" s="117"/>
      <c r="F45" s="117"/>
      <c r="G45" s="122"/>
      <c r="H45" s="66"/>
    </row>
    <row r="46" spans="1:8" ht="12.75">
      <c r="A46" s="116"/>
      <c r="B46" s="121"/>
      <c r="C46" s="117"/>
      <c r="D46" s="117"/>
      <c r="E46" s="117"/>
      <c r="F46" s="117"/>
      <c r="G46" s="122"/>
      <c r="H46" s="66"/>
    </row>
    <row r="47" spans="1:8" ht="12.75">
      <c r="A47" s="116"/>
      <c r="B47" s="117"/>
      <c r="C47" s="117"/>
      <c r="D47" s="117"/>
      <c r="E47" s="117"/>
      <c r="F47" s="117"/>
      <c r="G47" s="122"/>
      <c r="H47" s="66"/>
    </row>
    <row r="48" spans="1:8" ht="12.75">
      <c r="A48" s="116"/>
      <c r="B48" s="117"/>
      <c r="C48" s="117"/>
      <c r="D48" s="117"/>
      <c r="E48" s="117"/>
      <c r="F48" s="117"/>
      <c r="G48" s="122"/>
      <c r="H48" s="66"/>
    </row>
    <row r="49" spans="1:7" s="66" customFormat="1" ht="12.75">
      <c r="A49" s="116"/>
      <c r="B49" s="117"/>
      <c r="C49" s="117"/>
      <c r="D49" s="117"/>
      <c r="E49" s="117"/>
      <c r="F49" s="117"/>
      <c r="G49" s="122"/>
    </row>
    <row r="50" spans="1:7" s="66" customFormat="1" ht="12.75">
      <c r="A50" s="116"/>
      <c r="B50" s="117"/>
      <c r="C50" s="117"/>
      <c r="D50" s="117"/>
      <c r="E50" s="117"/>
      <c r="F50" s="117"/>
      <c r="G50" s="122"/>
    </row>
    <row r="51" spans="1:7" s="66" customFormat="1" ht="12.75">
      <c r="A51" s="116"/>
      <c r="B51" s="117"/>
      <c r="C51" s="117"/>
      <c r="D51" s="117"/>
      <c r="E51" s="117"/>
      <c r="F51" s="117"/>
      <c r="G51" s="122"/>
    </row>
    <row r="52" spans="1:6" ht="12.75">
      <c r="A52" s="116"/>
      <c r="B52" s="117"/>
      <c r="C52" s="117"/>
      <c r="D52" s="117"/>
      <c r="E52" s="117"/>
      <c r="F52" s="117"/>
    </row>
  </sheetData>
  <mergeCells count="6">
    <mergeCell ref="A21:C21"/>
    <mergeCell ref="A25:C25"/>
    <mergeCell ref="A6:C6"/>
    <mergeCell ref="A7:C7"/>
    <mergeCell ref="A16:C16"/>
    <mergeCell ref="A18:C18"/>
  </mergeCells>
  <printOptions/>
  <pageMargins left="0.9055555555555556" right="0.6694444444444444" top="0.39375" bottom="0.27569444444444446" header="0.5118055555555555" footer="0.27569444444444446"/>
  <pageSetup horizontalDpi="300" verticalDpi="300" orientation="landscape" paperSize="9"/>
  <headerFooter alignWithMargins="0">
    <oddFooter>&amp;CEtude de cas  ROI Qualimétrie Code. Estimation Coûts fixes&amp;RDocument travail. Club Qualimétrie v0.1</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218"/>
  <sheetViews>
    <sheetView zoomScale="65" zoomScaleNormal="65" workbookViewId="0" topLeftCell="A1">
      <selection activeCell="I8" sqref="I8"/>
    </sheetView>
  </sheetViews>
  <sheetFormatPr defaultColWidth="11.421875" defaultRowHeight="12.75"/>
  <cols>
    <col min="1" max="1" width="2.7109375" style="129" customWidth="1"/>
    <col min="2" max="2" width="5.00390625" style="64" customWidth="1"/>
    <col min="3" max="3" width="45.28125" style="64" customWidth="1"/>
    <col min="4" max="4" width="29.57421875" style="64" customWidth="1"/>
    <col min="5" max="5" width="15.8515625" style="64" customWidth="1"/>
    <col min="6" max="6" width="13.140625" style="64" customWidth="1"/>
    <col min="7" max="7" width="9.7109375" style="64" customWidth="1"/>
    <col min="8" max="8" width="27.140625" style="130" customWidth="1"/>
    <col min="9" max="9" width="11.140625" style="64" customWidth="1"/>
    <col min="10" max="10" width="18.421875" style="130" customWidth="1"/>
    <col min="11" max="11" width="41.28125" style="117" customWidth="1"/>
    <col min="12" max="12" width="22.140625" style="131" customWidth="1"/>
    <col min="13" max="13" width="45.7109375" style="117" customWidth="1"/>
    <col min="14" max="14" width="11.8515625" style="132" customWidth="1"/>
    <col min="15" max="15" width="61.140625" style="65" customWidth="1"/>
    <col min="16" max="16" width="7.8515625" style="65" customWidth="1"/>
    <col min="17" max="16384" width="11.421875" style="65" customWidth="1"/>
  </cols>
  <sheetData>
    <row r="1" spans="1:14" s="144" customFormat="1" ht="20.25">
      <c r="A1" s="133"/>
      <c r="B1" s="134"/>
      <c r="C1" s="135" t="s">
        <v>98</v>
      </c>
      <c r="D1" s="136"/>
      <c r="E1" s="137" t="s">
        <v>315</v>
      </c>
      <c r="F1" s="138"/>
      <c r="G1" s="138"/>
      <c r="H1" s="139"/>
      <c r="I1" s="137"/>
      <c r="J1" s="140"/>
      <c r="K1" s="134"/>
      <c r="L1" s="141"/>
      <c r="M1" s="142"/>
      <c r="N1" s="143"/>
    </row>
    <row r="2" spans="1:13" s="66" customFormat="1" ht="15.75">
      <c r="A2" s="145"/>
      <c r="B2" s="146"/>
      <c r="C2" s="147" t="s">
        <v>99</v>
      </c>
      <c r="D2" s="148" t="s">
        <v>100</v>
      </c>
      <c r="E2" s="149" t="s">
        <v>101</v>
      </c>
      <c r="F2" s="149" t="s">
        <v>102</v>
      </c>
      <c r="G2" s="150"/>
      <c r="H2" s="151" t="s">
        <v>103</v>
      </c>
      <c r="I2" s="152"/>
      <c r="J2" s="153" t="s">
        <v>104</v>
      </c>
      <c r="K2" s="154" t="s">
        <v>105</v>
      </c>
      <c r="L2" s="155">
        <v>2</v>
      </c>
      <c r="M2" s="156" t="s">
        <v>104</v>
      </c>
    </row>
    <row r="3" spans="1:13" s="66" customFormat="1" ht="15.75">
      <c r="A3" s="145"/>
      <c r="B3" s="157"/>
      <c r="C3" s="158" t="s">
        <v>106</v>
      </c>
      <c r="D3" s="159">
        <v>0.1</v>
      </c>
      <c r="E3" s="160">
        <f aca="true" t="shared" si="0" ref="E3:E11">D3*I$2</f>
        <v>0</v>
      </c>
      <c r="F3" s="150"/>
      <c r="G3" s="150"/>
      <c r="H3" s="151" t="s">
        <v>107</v>
      </c>
      <c r="I3" s="152"/>
      <c r="J3" s="153" t="s">
        <v>108</v>
      </c>
      <c r="K3" s="161" t="s">
        <v>109</v>
      </c>
      <c r="L3" s="162">
        <v>0.2</v>
      </c>
      <c r="M3" s="163" t="s">
        <v>110</v>
      </c>
    </row>
    <row r="4" spans="1:13" s="66" customFormat="1" ht="15.75">
      <c r="A4" s="145"/>
      <c r="B4" s="146"/>
      <c r="C4" s="158" t="s">
        <v>111</v>
      </c>
      <c r="D4" s="159">
        <v>0.1</v>
      </c>
      <c r="E4" s="160">
        <f t="shared" si="0"/>
        <v>0</v>
      </c>
      <c r="F4" s="150"/>
      <c r="G4" s="150"/>
      <c r="H4" s="164" t="s">
        <v>112</v>
      </c>
      <c r="I4" s="165">
        <f>SUM(I5:I7)</f>
        <v>0</v>
      </c>
      <c r="J4" s="153" t="s">
        <v>113</v>
      </c>
      <c r="K4" s="166" t="s">
        <v>114</v>
      </c>
      <c r="L4" s="167">
        <v>0.05</v>
      </c>
      <c r="M4" s="163"/>
    </row>
    <row r="5" spans="1:13" s="66" customFormat="1" ht="15.75">
      <c r="A5" s="145"/>
      <c r="B5" s="146"/>
      <c r="C5" s="168" t="s">
        <v>115</v>
      </c>
      <c r="D5" s="159">
        <v>0.15</v>
      </c>
      <c r="E5" s="160">
        <f t="shared" si="0"/>
        <v>0</v>
      </c>
      <c r="F5" s="150"/>
      <c r="G5" s="150"/>
      <c r="H5" s="169" t="s">
        <v>116</v>
      </c>
      <c r="I5" s="170"/>
      <c r="J5" s="153" t="s">
        <v>117</v>
      </c>
      <c r="K5" s="166" t="s">
        <v>118</v>
      </c>
      <c r="L5" s="167">
        <v>0.07</v>
      </c>
      <c r="M5" s="163" t="s">
        <v>119</v>
      </c>
    </row>
    <row r="6" spans="1:13" s="66" customFormat="1" ht="15.75">
      <c r="A6" s="145"/>
      <c r="B6" s="146"/>
      <c r="C6" s="168" t="s">
        <v>120</v>
      </c>
      <c r="D6" s="159">
        <v>0.35</v>
      </c>
      <c r="E6" s="160">
        <f t="shared" si="0"/>
        <v>0</v>
      </c>
      <c r="F6" s="171"/>
      <c r="G6" s="171"/>
      <c r="H6" s="169"/>
      <c r="I6" s="172"/>
      <c r="J6" s="153" t="s">
        <v>121</v>
      </c>
      <c r="K6" s="166" t="s">
        <v>122</v>
      </c>
      <c r="L6" s="167">
        <v>0.03</v>
      </c>
      <c r="M6" s="163"/>
    </row>
    <row r="7" spans="1:13" s="66" customFormat="1" ht="16.5" thickBot="1">
      <c r="A7" s="145"/>
      <c r="B7" s="146"/>
      <c r="C7" s="168" t="s">
        <v>123</v>
      </c>
      <c r="D7" s="159">
        <v>0.07</v>
      </c>
      <c r="E7" s="173">
        <f t="shared" si="0"/>
        <v>0</v>
      </c>
      <c r="F7" s="174" t="s">
        <v>124</v>
      </c>
      <c r="G7" s="150"/>
      <c r="H7" s="175"/>
      <c r="I7" s="176"/>
      <c r="J7" s="153" t="s">
        <v>125</v>
      </c>
      <c r="K7" s="177" t="s">
        <v>126</v>
      </c>
      <c r="L7" s="178"/>
      <c r="M7" s="179"/>
    </row>
    <row r="8" spans="1:13" s="66" customFormat="1" ht="16.5" thickBot="1">
      <c r="A8" s="145"/>
      <c r="B8" s="146"/>
      <c r="C8" s="168" t="s">
        <v>127</v>
      </c>
      <c r="D8" s="159">
        <v>0.03</v>
      </c>
      <c r="E8" s="173">
        <f t="shared" si="0"/>
        <v>0</v>
      </c>
      <c r="F8" s="180">
        <f>SUM(E5:E8)*I10</f>
        <v>0</v>
      </c>
      <c r="G8" s="150"/>
      <c r="H8" s="181" t="s">
        <v>128</v>
      </c>
      <c r="I8" s="182"/>
      <c r="J8" s="153" t="s">
        <v>129</v>
      </c>
      <c r="K8" s="519"/>
      <c r="L8" s="520"/>
      <c r="M8" s="521"/>
    </row>
    <row r="9" spans="1:13" s="66" customFormat="1" ht="16.5" thickBot="1">
      <c r="A9" s="145"/>
      <c r="B9" s="146"/>
      <c r="C9" s="186" t="s">
        <v>130</v>
      </c>
      <c r="D9" s="159">
        <v>0.1</v>
      </c>
      <c r="E9" s="160">
        <f t="shared" si="0"/>
        <v>0</v>
      </c>
      <c r="F9" s="187"/>
      <c r="G9" s="150"/>
      <c r="H9" s="181" t="s">
        <v>131</v>
      </c>
      <c r="I9" s="188">
        <v>0</v>
      </c>
      <c r="J9" s="153" t="s">
        <v>132</v>
      </c>
      <c r="K9" s="522"/>
      <c r="L9" s="523"/>
      <c r="M9" s="185"/>
    </row>
    <row r="10" spans="1:13" s="66" customFormat="1" ht="30.75" thickBot="1">
      <c r="A10" s="145"/>
      <c r="B10" s="146"/>
      <c r="C10" s="158" t="s">
        <v>133</v>
      </c>
      <c r="D10" s="159">
        <v>0.1</v>
      </c>
      <c r="E10" s="160">
        <f t="shared" si="0"/>
        <v>0</v>
      </c>
      <c r="F10" s="174" t="s">
        <v>134</v>
      </c>
      <c r="G10" s="150"/>
      <c r="H10" s="190" t="s">
        <v>135</v>
      </c>
      <c r="I10" s="188">
        <v>0</v>
      </c>
      <c r="J10" s="191" t="s">
        <v>132</v>
      </c>
      <c r="K10" s="522"/>
      <c r="L10" s="523"/>
      <c r="M10" s="185"/>
    </row>
    <row r="11" spans="1:13" s="66" customFormat="1" ht="16.5" thickBot="1">
      <c r="A11" s="145"/>
      <c r="B11" s="146"/>
      <c r="C11" s="192" t="s">
        <v>136</v>
      </c>
      <c r="D11" s="159">
        <f>SUM(D3:D10)</f>
        <v>1</v>
      </c>
      <c r="E11" s="160">
        <f t="shared" si="0"/>
        <v>0</v>
      </c>
      <c r="F11" s="180">
        <f>E11-F8</f>
        <v>0</v>
      </c>
      <c r="G11" s="150"/>
      <c r="H11" s="150"/>
      <c r="I11" s="150"/>
      <c r="J11" s="150"/>
      <c r="K11" s="193"/>
      <c r="L11" s="150"/>
      <c r="M11" s="185"/>
    </row>
    <row r="12" spans="1:15" s="66" customFormat="1" ht="15.75">
      <c r="A12" s="145"/>
      <c r="B12" s="146"/>
      <c r="C12" s="194"/>
      <c r="D12" s="195"/>
      <c r="E12" s="196"/>
      <c r="F12" s="150"/>
      <c r="G12" s="150"/>
      <c r="H12" s="197"/>
      <c r="I12" s="198"/>
      <c r="J12" s="199"/>
      <c r="K12" s="193"/>
      <c r="L12" s="150"/>
      <c r="M12" s="185"/>
      <c r="N12" s="200"/>
      <c r="O12" s="200"/>
    </row>
    <row r="13" spans="1:17" s="66" customFormat="1" ht="15">
      <c r="A13" s="529" t="s">
        <v>137</v>
      </c>
      <c r="B13" s="529"/>
      <c r="C13" s="529"/>
      <c r="D13" s="529"/>
      <c r="E13" s="201" t="s">
        <v>138</v>
      </c>
      <c r="F13" s="202" t="s">
        <v>139</v>
      </c>
      <c r="G13" s="202" t="s">
        <v>140</v>
      </c>
      <c r="H13" s="203" t="s">
        <v>141</v>
      </c>
      <c r="I13" s="204" t="s">
        <v>139</v>
      </c>
      <c r="J13" s="205" t="s">
        <v>142</v>
      </c>
      <c r="K13" s="203" t="s">
        <v>143</v>
      </c>
      <c r="L13" s="206" t="s">
        <v>72</v>
      </c>
      <c r="M13" s="207"/>
      <c r="N13" s="117"/>
      <c r="O13" s="131"/>
      <c r="P13" s="208"/>
      <c r="Q13" s="132"/>
    </row>
    <row r="14" spans="1:17" s="66" customFormat="1" ht="15">
      <c r="A14" s="530" t="s">
        <v>144</v>
      </c>
      <c r="B14" s="530"/>
      <c r="C14" s="530"/>
      <c r="D14" s="530"/>
      <c r="E14" s="209"/>
      <c r="F14" s="210"/>
      <c r="G14" s="210"/>
      <c r="H14" s="211"/>
      <c r="I14" s="212"/>
      <c r="J14" s="213"/>
      <c r="K14" s="213"/>
      <c r="L14" s="213"/>
      <c r="M14" s="214"/>
      <c r="N14" s="117"/>
      <c r="O14" s="131"/>
      <c r="P14" s="208"/>
      <c r="Q14" s="132"/>
    </row>
    <row r="15" spans="1:17" s="66" customFormat="1" ht="15">
      <c r="A15" s="531" t="s">
        <v>145</v>
      </c>
      <c r="B15" s="531"/>
      <c r="C15" s="531"/>
      <c r="D15" s="531"/>
      <c r="E15" s="215">
        <v>1</v>
      </c>
      <c r="F15" s="216">
        <f>I4*E15/'Mode d''emploi'!F28</f>
        <v>0</v>
      </c>
      <c r="G15" s="216">
        <f>IF(I9=1,F15*'Mode d''emploi'!D31,F15*'Mode d''emploi'!D28)</f>
        <v>0</v>
      </c>
      <c r="H15" s="215">
        <v>1</v>
      </c>
      <c r="I15" s="216">
        <f>I4*H15/'Mode d''emploi'!F28</f>
        <v>0</v>
      </c>
      <c r="J15" s="217">
        <f>'Coûts_gains variables_ Dom1'!I15*'Mode d''emploi'!D28</f>
        <v>0</v>
      </c>
      <c r="K15" s="218" t="s">
        <v>146</v>
      </c>
      <c r="L15" s="219" t="s">
        <v>147</v>
      </c>
      <c r="M15" s="220"/>
      <c r="N15" s="117"/>
      <c r="O15" s="131"/>
      <c r="P15" s="208"/>
      <c r="Q15" s="132"/>
    </row>
    <row r="16" spans="1:17" s="66" customFormat="1" ht="15">
      <c r="A16" s="532" t="s">
        <v>148</v>
      </c>
      <c r="B16" s="532"/>
      <c r="C16" s="532"/>
      <c r="D16" s="532"/>
      <c r="E16" s="221">
        <v>1</v>
      </c>
      <c r="F16" s="222">
        <f>I5*E16/'Mode d''emploi'!F28</f>
        <v>0</v>
      </c>
      <c r="G16" s="222">
        <f>IF(I9=1,F16*'Mode d''emploi'!D31,F16*'Mode d''emploi'!D28)</f>
        <v>0</v>
      </c>
      <c r="H16" s="221">
        <v>1</v>
      </c>
      <c r="I16" s="222">
        <f>I5*H16/'Mode d''emploi'!F28</f>
        <v>0</v>
      </c>
      <c r="J16" s="223">
        <f>IF(I10=1,I16*'Mode d''emploi'!D29,'Coûts_gains variables_ Dom1'!I16*'Mode d''emploi'!D28)</f>
        <v>0</v>
      </c>
      <c r="K16" s="224" t="s">
        <v>146</v>
      </c>
      <c r="L16" s="225"/>
      <c r="M16" s="226"/>
      <c r="N16" s="117"/>
      <c r="O16" s="131"/>
      <c r="P16" s="208"/>
      <c r="Q16" s="132"/>
    </row>
    <row r="17" spans="1:17" s="66" customFormat="1" ht="15">
      <c r="A17" s="533"/>
      <c r="B17" s="533"/>
      <c r="C17" s="533"/>
      <c r="D17" s="533"/>
      <c r="E17" s="189"/>
      <c r="F17" s="222">
        <f>I6*E16/'Mode d''emploi'!F28</f>
        <v>0</v>
      </c>
      <c r="G17" s="222">
        <f>IF(I9=1,F17*'Mode d''emploi'!D31,F17*'Mode d''emploi'!D28)</f>
        <v>0</v>
      </c>
      <c r="H17" s="227">
        <v>2</v>
      </c>
      <c r="I17" s="222">
        <f>I6*H17/'Mode d''emploi'!F28</f>
        <v>0</v>
      </c>
      <c r="J17" s="223">
        <f>IF(I10=1,I17*'Mode d''emploi'!D29,'Coûts_gains variables_ Dom1'!I17*'Mode d''emploi'!D28)</f>
        <v>0</v>
      </c>
      <c r="K17" s="224" t="s">
        <v>146</v>
      </c>
      <c r="L17" s="225"/>
      <c r="M17" s="226"/>
      <c r="N17" s="117"/>
      <c r="O17" s="131"/>
      <c r="P17" s="208"/>
      <c r="Q17" s="132"/>
    </row>
    <row r="18" spans="1:17" s="66" customFormat="1" ht="15">
      <c r="A18" s="533"/>
      <c r="B18" s="533"/>
      <c r="C18" s="533"/>
      <c r="D18" s="533"/>
      <c r="E18" s="189"/>
      <c r="F18" s="222">
        <f>I7*E16/'Mode d''emploi'!F28</f>
        <v>0</v>
      </c>
      <c r="G18" s="222">
        <f>IF(I9=1,F18*'Mode d''emploi'!D31,F18*'Mode d''emploi'!D28)</f>
        <v>0</v>
      </c>
      <c r="H18" s="227">
        <v>4</v>
      </c>
      <c r="I18" s="222">
        <f>I7*H18/'Mode d''emploi'!F28</f>
        <v>0</v>
      </c>
      <c r="J18" s="223">
        <f>IF(I10=1,I18*'Mode d''emploi'!D29,'Coûts_gains variables_ Dom1'!I18*'Mode d''emploi'!D28)</f>
        <v>0</v>
      </c>
      <c r="K18" s="224" t="s">
        <v>146</v>
      </c>
      <c r="L18" s="225"/>
      <c r="M18" s="226"/>
      <c r="N18" s="117"/>
      <c r="O18" s="131"/>
      <c r="P18" s="208"/>
      <c r="Q18" s="132"/>
    </row>
    <row r="19" spans="1:17" s="66" customFormat="1" ht="15">
      <c r="A19" s="534" t="s">
        <v>149</v>
      </c>
      <c r="B19" s="534"/>
      <c r="C19" s="534"/>
      <c r="D19" s="534"/>
      <c r="E19" s="228">
        <v>1.5</v>
      </c>
      <c r="F19" s="229">
        <f>I4*E19/'Mode d''emploi'!F28</f>
        <v>0</v>
      </c>
      <c r="G19" s="229">
        <f>IF(I9=1,F19*'Mode d''emploi'!D31,F19*'Mode d''emploi'!D28)</f>
        <v>0</v>
      </c>
      <c r="H19" s="228">
        <v>2</v>
      </c>
      <c r="I19" s="229">
        <f>I4*H19/'Mode d''emploi'!F28</f>
        <v>0</v>
      </c>
      <c r="J19" s="230">
        <f>I19*'Mode d''emploi'!D28</f>
        <v>0</v>
      </c>
      <c r="K19" s="231" t="s">
        <v>146</v>
      </c>
      <c r="L19" s="232"/>
      <c r="M19" s="233"/>
      <c r="N19" s="117"/>
      <c r="O19" s="131"/>
      <c r="P19" s="208"/>
      <c r="Q19" s="132"/>
    </row>
    <row r="20" spans="1:17" s="66" customFormat="1" ht="15">
      <c r="A20" s="535" t="s">
        <v>150</v>
      </c>
      <c r="B20" s="535"/>
      <c r="C20" s="535"/>
      <c r="D20" s="535"/>
      <c r="E20" s="234"/>
      <c r="F20" s="235"/>
      <c r="G20" s="235"/>
      <c r="H20" s="236"/>
      <c r="I20" s="235"/>
      <c r="J20" s="235"/>
      <c r="K20" s="235"/>
      <c r="L20" s="235"/>
      <c r="M20" s="237"/>
      <c r="N20" s="117"/>
      <c r="O20" s="131"/>
      <c r="P20" s="208"/>
      <c r="Q20" s="132"/>
    </row>
    <row r="21" spans="1:17" s="66" customFormat="1" ht="15">
      <c r="A21" s="532" t="s">
        <v>151</v>
      </c>
      <c r="B21" s="532"/>
      <c r="C21" s="532"/>
      <c r="D21" s="532"/>
      <c r="E21" s="215">
        <v>0.125</v>
      </c>
      <c r="F21" s="216">
        <f>E21*I8*I4/'Mode d''emploi'!F28</f>
        <v>0</v>
      </c>
      <c r="G21" s="216">
        <f>IF(I9=1,F21*'Mode d''emploi'!D31,F21*'Mode d''emploi'!D28)</f>
        <v>0</v>
      </c>
      <c r="H21" s="238">
        <v>0.25</v>
      </c>
      <c r="I21" s="216">
        <f>H21*I8*I5/'Mode d''emploi'!F28</f>
        <v>0</v>
      </c>
      <c r="J21" s="217">
        <f>IF(I10=1,I21*'Mode d''emploi'!D29,'Coûts_gains variables_ Dom1'!I21*'Mode d''emploi'!D28)</f>
        <v>0</v>
      </c>
      <c r="K21" s="218" t="s">
        <v>152</v>
      </c>
      <c r="L21" s="219"/>
      <c r="M21" s="220"/>
      <c r="N21" s="117"/>
      <c r="O21" s="131"/>
      <c r="P21" s="208"/>
      <c r="Q21" s="132"/>
    </row>
    <row r="22" spans="1:17" s="66" customFormat="1" ht="15">
      <c r="A22" s="533"/>
      <c r="B22" s="533"/>
      <c r="C22" s="533"/>
      <c r="D22" s="533"/>
      <c r="E22" s="189"/>
      <c r="F22" s="189"/>
      <c r="G22" s="189"/>
      <c r="H22" s="239">
        <v>0.5</v>
      </c>
      <c r="I22" s="222">
        <f>H22*I8*I6/'Mode d''emploi'!F28</f>
        <v>0</v>
      </c>
      <c r="J22" s="223">
        <f>IF(I10=1,I22*'Mode d''emploi'!D29,'Coûts_gains variables_ Dom1'!I22*'Mode d''emploi'!D28)</f>
        <v>0</v>
      </c>
      <c r="K22" s="224"/>
      <c r="L22" s="225"/>
      <c r="M22" s="226"/>
      <c r="N22" s="117"/>
      <c r="O22" s="131"/>
      <c r="P22" s="208"/>
      <c r="Q22" s="132"/>
    </row>
    <row r="23" spans="1:17" s="66" customFormat="1" ht="15">
      <c r="A23" s="533"/>
      <c r="B23" s="533"/>
      <c r="C23" s="533"/>
      <c r="D23" s="533"/>
      <c r="E23" s="189"/>
      <c r="F23" s="189"/>
      <c r="G23" s="189"/>
      <c r="H23" s="239">
        <v>1</v>
      </c>
      <c r="I23" s="222">
        <f>H23*I8*I7/'Mode d''emploi'!F28</f>
        <v>0</v>
      </c>
      <c r="J23" s="223">
        <f>IF(I10=1,I23*'Mode d''emploi'!D29,'Coûts_gains variables_ Dom1'!I23*'Mode d''emploi'!D28)</f>
        <v>0</v>
      </c>
      <c r="K23" s="224"/>
      <c r="L23" s="225"/>
      <c r="M23" s="226"/>
      <c r="N23" s="117"/>
      <c r="O23" s="131"/>
      <c r="P23" s="208"/>
      <c r="Q23" s="132"/>
    </row>
    <row r="24" spans="1:17" s="66" customFormat="1" ht="15">
      <c r="A24" s="532" t="s">
        <v>153</v>
      </c>
      <c r="B24" s="532"/>
      <c r="C24" s="532"/>
      <c r="D24" s="532"/>
      <c r="E24" s="240">
        <v>0.25</v>
      </c>
      <c r="F24" s="222">
        <f>E24*I8*I5/'Mode d''emploi'!F28</f>
        <v>0</v>
      </c>
      <c r="G24" s="223">
        <f>IF(I9=1,F24*'Mode d''emploi'!D31,F24*'Mode d''emploi'!D28)</f>
        <v>0</v>
      </c>
      <c r="H24" s="241">
        <v>0.5</v>
      </c>
      <c r="I24" s="222">
        <f>H24*I8*I5/'Mode d''emploi'!F28</f>
        <v>0</v>
      </c>
      <c r="J24" s="223">
        <f>IF(I10=1,I24*'Mode d''emploi'!D29,'Coûts_gains variables_ Dom1'!I24*'Mode d''emploi'!D28)</f>
        <v>0</v>
      </c>
      <c r="K24" s="224" t="s">
        <v>152</v>
      </c>
      <c r="L24" s="225" t="s">
        <v>154</v>
      </c>
      <c r="M24" s="226"/>
      <c r="N24" s="117"/>
      <c r="O24" s="131"/>
      <c r="P24" s="208"/>
      <c r="Q24" s="132"/>
    </row>
    <row r="25" spans="1:17" s="66" customFormat="1" ht="15">
      <c r="A25" s="536"/>
      <c r="B25" s="536"/>
      <c r="C25" s="536"/>
      <c r="D25" s="536"/>
      <c r="E25" s="240">
        <v>0.25</v>
      </c>
      <c r="F25" s="222">
        <f>E25*I8*I6/'Mode d''emploi'!F28</f>
        <v>0</v>
      </c>
      <c r="G25" s="223">
        <f>IF(I9=1,F25*'Mode d''emploi'!D31,F25*'Mode d''emploi'!D28)</f>
        <v>0</v>
      </c>
      <c r="H25" s="241">
        <v>1</v>
      </c>
      <c r="I25" s="222">
        <f>H25*I8*I6/'Mode d''emploi'!F28</f>
        <v>0</v>
      </c>
      <c r="J25" s="223">
        <f>IF(I10=1,I25*'Mode d''emploi'!D29,'Coûts_gains variables_ Dom1'!I25*'Mode d''emploi'!D28)</f>
        <v>0</v>
      </c>
      <c r="K25" s="224"/>
      <c r="L25" s="225"/>
      <c r="M25" s="226"/>
      <c r="N25" s="117"/>
      <c r="O25" s="131"/>
      <c r="P25" s="208"/>
      <c r="Q25" s="132"/>
    </row>
    <row r="26" spans="1:17" s="66" customFormat="1" ht="15">
      <c r="A26" s="536"/>
      <c r="B26" s="536"/>
      <c r="C26" s="536"/>
      <c r="D26" s="536"/>
      <c r="E26" s="242">
        <v>0.5</v>
      </c>
      <c r="F26" s="229">
        <f>E26*I8*I7/'Mode d''emploi'!F28</f>
        <v>0</v>
      </c>
      <c r="G26" s="230">
        <f>IF(I9=1,F26*'Mode d''emploi'!D31,F26*'Mode d''emploi'!D28)</f>
        <v>0</v>
      </c>
      <c r="H26" s="243">
        <v>2</v>
      </c>
      <c r="I26" s="229">
        <f>H26*I8*I7/'Mode d''emploi'!F28</f>
        <v>0</v>
      </c>
      <c r="J26" s="230">
        <f>IF(I10=1,I26*'Mode d''emploi'!D29,'Coûts_gains variables_ Dom1'!I26*'Mode d''emploi'!D28)</f>
        <v>0</v>
      </c>
      <c r="K26" s="231"/>
      <c r="L26" s="232"/>
      <c r="M26" s="233"/>
      <c r="N26" s="117"/>
      <c r="O26" s="131"/>
      <c r="P26" s="208"/>
      <c r="Q26" s="132"/>
    </row>
    <row r="27" spans="1:17" s="66" customFormat="1" ht="15">
      <c r="A27" s="535" t="s">
        <v>155</v>
      </c>
      <c r="B27" s="535"/>
      <c r="C27" s="535"/>
      <c r="D27" s="535"/>
      <c r="E27" s="234"/>
      <c r="F27" s="235"/>
      <c r="G27" s="235"/>
      <c r="H27" s="244"/>
      <c r="I27" s="235"/>
      <c r="J27" s="235"/>
      <c r="K27" s="235"/>
      <c r="L27" s="235"/>
      <c r="M27" s="237"/>
      <c r="N27" s="117"/>
      <c r="O27" s="131"/>
      <c r="P27" s="208"/>
      <c r="Q27" s="132"/>
    </row>
    <row r="28" spans="1:17" s="66" customFormat="1" ht="15">
      <c r="A28" s="532" t="s">
        <v>156</v>
      </c>
      <c r="B28" s="532"/>
      <c r="C28" s="532"/>
      <c r="D28" s="532"/>
      <c r="E28" s="245"/>
      <c r="F28" s="246"/>
      <c r="G28" s="246"/>
      <c r="H28" s="247">
        <v>0</v>
      </c>
      <c r="I28" s="222">
        <f>E6*H28</f>
        <v>0</v>
      </c>
      <c r="J28" s="223">
        <f>IF(I10=1,I28*'Mode d''emploi'!D29,I28*'Mode d''emploi'!D28)</f>
        <v>0</v>
      </c>
      <c r="K28" s="224" t="s">
        <v>157</v>
      </c>
      <c r="L28" s="225"/>
      <c r="M28" s="226"/>
      <c r="N28" s="117"/>
      <c r="O28" s="131"/>
      <c r="P28" s="208"/>
      <c r="Q28" s="132"/>
    </row>
    <row r="29" spans="1:17" s="66" customFormat="1" ht="15">
      <c r="A29" s="532" t="s">
        <v>158</v>
      </c>
      <c r="B29" s="532"/>
      <c r="C29" s="532"/>
      <c r="D29" s="532"/>
      <c r="E29" s="245" t="s">
        <v>159</v>
      </c>
      <c r="F29" s="246" t="s">
        <v>159</v>
      </c>
      <c r="G29" s="246"/>
      <c r="H29" s="247">
        <v>0</v>
      </c>
      <c r="I29" s="248">
        <f>E6*H29</f>
        <v>0</v>
      </c>
      <c r="J29" s="249">
        <f>IF(I10=1,I29*'Mode d''emploi'!D29,I29*'Mode d''emploi'!D28)</f>
        <v>0</v>
      </c>
      <c r="K29" s="224" t="s">
        <v>160</v>
      </c>
      <c r="L29" s="225"/>
      <c r="M29" s="226"/>
      <c r="N29" s="117"/>
      <c r="O29" s="131"/>
      <c r="P29" s="208"/>
      <c r="Q29" s="132"/>
    </row>
    <row r="30" spans="1:13" s="66" customFormat="1" ht="15">
      <c r="A30" s="533" t="s">
        <v>161</v>
      </c>
      <c r="B30" s="533"/>
      <c r="C30" s="533"/>
      <c r="D30" s="533"/>
      <c r="E30" s="245" t="s">
        <v>159</v>
      </c>
      <c r="F30" s="246" t="s">
        <v>159</v>
      </c>
      <c r="G30" s="246"/>
      <c r="H30" s="247">
        <v>0.01</v>
      </c>
      <c r="I30" s="248">
        <f>E6*H30</f>
        <v>0</v>
      </c>
      <c r="J30" s="249">
        <f>IF(I10=1,I30*'Mode d''emploi'!D29,I30*'Mode d''emploi'!D28)</f>
        <v>0</v>
      </c>
      <c r="K30" s="224" t="s">
        <v>160</v>
      </c>
      <c r="L30" s="225"/>
      <c r="M30" s="226"/>
    </row>
    <row r="31" spans="1:13" s="250" customFormat="1" ht="15">
      <c r="A31" s="533" t="s">
        <v>162</v>
      </c>
      <c r="B31" s="533"/>
      <c r="C31" s="533"/>
      <c r="D31" s="533"/>
      <c r="E31" s="245"/>
      <c r="F31" s="246"/>
      <c r="G31" s="246"/>
      <c r="H31" s="247">
        <v>0.1</v>
      </c>
      <c r="I31" s="248">
        <f>H31*E8</f>
        <v>0</v>
      </c>
      <c r="J31" s="249">
        <f>IF(I10=1,I31*'Mode d''emploi'!D29,'Coûts_gains variables_ Dom1'!I31*'Mode d''emploi'!D28)</f>
        <v>0</v>
      </c>
      <c r="K31" s="224" t="s">
        <v>163</v>
      </c>
      <c r="L31" s="225" t="s">
        <v>164</v>
      </c>
      <c r="M31" s="226"/>
    </row>
    <row r="32" spans="1:13" s="66" customFormat="1" ht="15">
      <c r="A32" s="536" t="s">
        <v>165</v>
      </c>
      <c r="B32" s="536"/>
      <c r="C32" s="536"/>
      <c r="D32" s="536"/>
      <c r="E32" s="251" t="s">
        <v>166</v>
      </c>
      <c r="F32" s="252" t="s">
        <v>159</v>
      </c>
      <c r="G32" s="252"/>
      <c r="H32" s="253" t="s">
        <v>166</v>
      </c>
      <c r="I32" s="254"/>
      <c r="J32" s="255"/>
      <c r="K32" s="231" t="s">
        <v>160</v>
      </c>
      <c r="L32" s="232"/>
      <c r="M32" s="233"/>
    </row>
    <row r="33" spans="1:13" s="66" customFormat="1" ht="15">
      <c r="A33" s="530" t="s">
        <v>167</v>
      </c>
      <c r="B33" s="530"/>
      <c r="C33" s="530"/>
      <c r="D33" s="530"/>
      <c r="E33" s="256"/>
      <c r="F33" s="257"/>
      <c r="G33" s="257"/>
      <c r="H33" s="258"/>
      <c r="I33" s="259"/>
      <c r="J33" s="260"/>
      <c r="K33" s="224"/>
      <c r="L33" s="225"/>
      <c r="M33" s="226"/>
    </row>
    <row r="34" spans="1:13" s="66" customFormat="1" ht="15">
      <c r="A34" s="537"/>
      <c r="B34" s="537"/>
      <c r="C34" s="537"/>
      <c r="D34" s="537"/>
      <c r="E34" s="256"/>
      <c r="F34" s="257"/>
      <c r="G34" s="261"/>
      <c r="H34" s="258"/>
      <c r="I34" s="257"/>
      <c r="J34" s="262"/>
      <c r="K34" s="246"/>
      <c r="L34" s="263"/>
      <c r="M34" s="264"/>
    </row>
    <row r="35" spans="1:13" s="66" customFormat="1" ht="15">
      <c r="A35" s="537"/>
      <c r="B35" s="537"/>
      <c r="C35" s="537"/>
      <c r="D35" s="537"/>
      <c r="E35" s="256"/>
      <c r="F35" s="257"/>
      <c r="G35" s="261"/>
      <c r="H35" s="258"/>
      <c r="I35" s="257"/>
      <c r="J35" s="262"/>
      <c r="K35" s="246"/>
      <c r="L35" s="263"/>
      <c r="M35" s="264"/>
    </row>
    <row r="36" spans="1:13" s="66" customFormat="1" ht="15">
      <c r="A36" s="537"/>
      <c r="B36" s="537"/>
      <c r="C36" s="537"/>
      <c r="D36" s="537"/>
      <c r="E36" s="256"/>
      <c r="F36" s="257"/>
      <c r="G36" s="261">
        <f>SUM(G15:G27)</f>
        <v>0</v>
      </c>
      <c r="H36" s="258"/>
      <c r="I36" s="257"/>
      <c r="J36" s="262">
        <f>SUM(J15:J35)</f>
        <v>0</v>
      </c>
      <c r="K36" s="246"/>
      <c r="L36" s="263"/>
      <c r="M36" s="265"/>
    </row>
    <row r="37" spans="1:13" s="66" customFormat="1" ht="15">
      <c r="A37" s="538" t="s">
        <v>168</v>
      </c>
      <c r="B37" s="538"/>
      <c r="C37" s="538"/>
      <c r="D37" s="538"/>
      <c r="E37" s="266"/>
      <c r="F37" s="267"/>
      <c r="G37" s="267"/>
      <c r="H37" s="268"/>
      <c r="I37" s="267"/>
      <c r="J37" s="267"/>
      <c r="K37" s="267"/>
      <c r="L37" s="267"/>
      <c r="M37" s="269"/>
    </row>
    <row r="38" spans="1:13" s="66" customFormat="1" ht="15">
      <c r="A38" s="539" t="s">
        <v>33</v>
      </c>
      <c r="B38" s="539"/>
      <c r="C38" s="539"/>
      <c r="D38" s="539"/>
      <c r="E38" s="270"/>
      <c r="F38" s="271"/>
      <c r="G38" s="271"/>
      <c r="H38" s="272"/>
      <c r="I38" s="213"/>
      <c r="J38" s="213"/>
      <c r="K38" s="213"/>
      <c r="L38" s="213"/>
      <c r="M38" s="273"/>
    </row>
    <row r="39" spans="1:13" s="66" customFormat="1" ht="15">
      <c r="A39" s="532" t="s">
        <v>169</v>
      </c>
      <c r="B39" s="532"/>
      <c r="C39" s="532"/>
      <c r="D39" s="532"/>
      <c r="E39" s="274"/>
      <c r="F39" s="275"/>
      <c r="G39" s="275"/>
      <c r="H39" s="276">
        <v>0.05</v>
      </c>
      <c r="I39" s="222">
        <f>E3*H39</f>
        <v>0</v>
      </c>
      <c r="J39" s="277">
        <f>I39*'Mode d''emploi'!D28</f>
        <v>0</v>
      </c>
      <c r="K39" s="224" t="s">
        <v>170</v>
      </c>
      <c r="L39" s="225"/>
      <c r="M39" s="264"/>
    </row>
    <row r="40" spans="1:13" s="66" customFormat="1" ht="15.75" customHeight="1">
      <c r="A40" s="532" t="s">
        <v>171</v>
      </c>
      <c r="B40" s="532"/>
      <c r="C40" s="532"/>
      <c r="D40" s="532"/>
      <c r="E40" s="274"/>
      <c r="F40" s="275"/>
      <c r="G40" s="275"/>
      <c r="H40" s="276">
        <v>0.02</v>
      </c>
      <c r="I40" s="278">
        <f>IF(I10=1,H40*(E5+E6+E7),0)</f>
        <v>0</v>
      </c>
      <c r="J40" s="277">
        <f>IF(I10=1,I40*'Mode d''emploi'!D29,I40*'Mode d''emploi'!D28)</f>
        <v>0</v>
      </c>
      <c r="K40" s="224" t="s">
        <v>172</v>
      </c>
      <c r="L40" s="225" t="s">
        <v>173</v>
      </c>
      <c r="M40" s="264"/>
    </row>
    <row r="41" spans="1:13" s="66" customFormat="1" ht="15">
      <c r="A41" s="532" t="s">
        <v>174</v>
      </c>
      <c r="B41" s="532"/>
      <c r="C41" s="532"/>
      <c r="D41" s="532"/>
      <c r="E41" s="274"/>
      <c r="F41" s="275"/>
      <c r="G41" s="275"/>
      <c r="H41" s="276">
        <v>0.01</v>
      </c>
      <c r="I41" s="222">
        <f>IF(I10=1,H41*(E5+E6+E7),0)</f>
        <v>0</v>
      </c>
      <c r="J41" s="277">
        <f>IF(I10=1,I41*'Mode d''emploi'!D29,I41*'Mode d''emploi'!D28)</f>
        <v>0</v>
      </c>
      <c r="K41" s="224" t="s">
        <v>175</v>
      </c>
      <c r="L41" s="225" t="s">
        <v>173</v>
      </c>
      <c r="M41" s="264"/>
    </row>
    <row r="42" spans="1:13" s="250" customFormat="1" ht="15">
      <c r="A42" s="532" t="s">
        <v>176</v>
      </c>
      <c r="B42" s="532"/>
      <c r="C42" s="532"/>
      <c r="D42" s="532"/>
      <c r="E42" s="274"/>
      <c r="F42" s="275"/>
      <c r="G42" s="275"/>
      <c r="H42" s="276">
        <v>0.01</v>
      </c>
      <c r="I42" s="222">
        <f>IF(I10=1,H42*(E5+E6+E7),0)</f>
        <v>0</v>
      </c>
      <c r="J42" s="277">
        <f>IF(I10=1,I42*'Mode d''emploi'!D29,I42*'Mode d''emploi'!D28)</f>
        <v>0</v>
      </c>
      <c r="K42" s="224" t="s">
        <v>177</v>
      </c>
      <c r="L42" s="225" t="s">
        <v>173</v>
      </c>
      <c r="M42" s="264"/>
    </row>
    <row r="43" spans="1:13" s="66" customFormat="1" ht="15">
      <c r="A43" s="540" t="s">
        <v>178</v>
      </c>
      <c r="B43" s="540"/>
      <c r="C43" s="540"/>
      <c r="D43" s="540"/>
      <c r="E43" s="279"/>
      <c r="F43" s="280"/>
      <c r="G43" s="280"/>
      <c r="H43" s="251">
        <v>0.01</v>
      </c>
      <c r="I43" s="229">
        <f>IF(I10=1,H43*(E5+E6+E7),0)</f>
        <v>0</v>
      </c>
      <c r="J43" s="277">
        <f>IF(I10=1,I43*'Mode d''emploi'!D29,I43*'Mode d''emploi'!D28)</f>
        <v>0</v>
      </c>
      <c r="K43" s="231" t="s">
        <v>177</v>
      </c>
      <c r="L43" s="232" t="s">
        <v>173</v>
      </c>
      <c r="M43" s="281"/>
    </row>
    <row r="44" spans="1:13" s="66" customFormat="1" ht="15">
      <c r="A44" s="539" t="s">
        <v>34</v>
      </c>
      <c r="B44" s="539"/>
      <c r="C44" s="539"/>
      <c r="D44" s="539"/>
      <c r="E44" s="282"/>
      <c r="F44" s="235"/>
      <c r="G44" s="235"/>
      <c r="H44" s="283"/>
      <c r="I44" s="235"/>
      <c r="J44" s="235"/>
      <c r="K44" s="235"/>
      <c r="L44" s="235"/>
      <c r="M44" s="284"/>
    </row>
    <row r="45" spans="1:13" s="250" customFormat="1" ht="15">
      <c r="A45" s="532" t="s">
        <v>179</v>
      </c>
      <c r="B45" s="532"/>
      <c r="C45" s="532"/>
      <c r="D45" s="532"/>
      <c r="E45" s="224"/>
      <c r="F45" s="224"/>
      <c r="G45" s="224"/>
      <c r="H45" s="276">
        <v>0.02</v>
      </c>
      <c r="I45" s="222">
        <f>H45*E3</f>
        <v>0</v>
      </c>
      <c r="J45" s="277">
        <f>I45*'Mode d''emploi'!D28</f>
        <v>0</v>
      </c>
      <c r="K45" s="224" t="s">
        <v>180</v>
      </c>
      <c r="L45" s="225"/>
      <c r="M45" s="264"/>
    </row>
    <row r="46" spans="1:13" s="66" customFormat="1" ht="15">
      <c r="A46" s="534" t="s">
        <v>181</v>
      </c>
      <c r="B46" s="534"/>
      <c r="C46" s="534"/>
      <c r="D46" s="534"/>
      <c r="E46" s="231"/>
      <c r="F46" s="231"/>
      <c r="G46" s="231"/>
      <c r="H46" s="251">
        <v>0.02</v>
      </c>
      <c r="I46" s="229">
        <f>IF(I10=0,(E5+E6+E7)*H46,0)</f>
        <v>0</v>
      </c>
      <c r="J46" s="285">
        <f>IF(I10=1,I46*'Mode d''emploi'!D29,I46*'Mode d''emploi'!D28)</f>
        <v>0</v>
      </c>
      <c r="K46" s="231" t="s">
        <v>182</v>
      </c>
      <c r="L46" s="232"/>
      <c r="M46" s="286"/>
    </row>
    <row r="47" spans="1:13" s="66" customFormat="1" ht="15">
      <c r="A47" s="539" t="s">
        <v>35</v>
      </c>
      <c r="B47" s="539"/>
      <c r="C47" s="539"/>
      <c r="D47" s="539"/>
      <c r="E47" s="282"/>
      <c r="F47" s="235"/>
      <c r="G47" s="235"/>
      <c r="H47" s="283"/>
      <c r="I47" s="235"/>
      <c r="J47" s="235"/>
      <c r="K47" s="235"/>
      <c r="L47" s="235"/>
      <c r="M47" s="284"/>
    </row>
    <row r="48" spans="1:13" s="66" customFormat="1" ht="15">
      <c r="A48" s="532" t="s">
        <v>183</v>
      </c>
      <c r="B48" s="532"/>
      <c r="C48" s="532"/>
      <c r="D48" s="532"/>
      <c r="E48" s="287"/>
      <c r="F48" s="288"/>
      <c r="G48" s="288"/>
      <c r="H48" s="247">
        <v>0.005</v>
      </c>
      <c r="I48" s="289">
        <f>(E11*H48)</f>
        <v>0</v>
      </c>
      <c r="J48" s="290">
        <f>(F11*H48*'Mode d''emploi'!D28)+('Mode d''emploi'!D29*'Coûts_gains variables_ Dom1'!F8*'Coûts_gains variables_ Dom1'!H48)</f>
        <v>0</v>
      </c>
      <c r="K48" s="288" t="s">
        <v>184</v>
      </c>
      <c r="L48" s="291"/>
      <c r="M48" s="264"/>
    </row>
    <row r="49" spans="1:13" s="66" customFormat="1" ht="15">
      <c r="A49" s="534" t="s">
        <v>185</v>
      </c>
      <c r="B49" s="534"/>
      <c r="C49" s="534"/>
      <c r="D49" s="534"/>
      <c r="E49" s="231"/>
      <c r="F49" s="231"/>
      <c r="G49" s="231"/>
      <c r="H49" s="251">
        <v>0.02</v>
      </c>
      <c r="I49" s="229">
        <f>H49*E6</f>
        <v>0</v>
      </c>
      <c r="J49" s="285">
        <f>IF(I10=1,I49*'Mode d''emploi'!D29,I49*'Mode d''emploi'!D29)</f>
        <v>0</v>
      </c>
      <c r="K49" s="292" t="s">
        <v>182</v>
      </c>
      <c r="L49" s="232"/>
      <c r="M49" s="286"/>
    </row>
    <row r="50" spans="1:13" s="66" customFormat="1" ht="15">
      <c r="A50" s="539" t="s">
        <v>36</v>
      </c>
      <c r="B50" s="539"/>
      <c r="C50" s="539"/>
      <c r="D50" s="539"/>
      <c r="E50" s="293"/>
      <c r="F50" s="235"/>
      <c r="G50" s="235"/>
      <c r="H50" s="283"/>
      <c r="I50" s="294"/>
      <c r="J50" s="294"/>
      <c r="K50" s="294"/>
      <c r="L50" s="295"/>
      <c r="M50" s="284"/>
    </row>
    <row r="51" spans="1:13" s="66" customFormat="1" ht="15">
      <c r="A51" s="532" t="s">
        <v>186</v>
      </c>
      <c r="B51" s="532"/>
      <c r="C51" s="532"/>
      <c r="D51" s="532"/>
      <c r="E51" s="296"/>
      <c r="F51" s="297"/>
      <c r="G51" s="297"/>
      <c r="H51" s="247">
        <v>0.01</v>
      </c>
      <c r="I51" s="222">
        <f>IF(I10=1,0,E6*H51)</f>
        <v>0</v>
      </c>
      <c r="J51" s="290">
        <f>I51*'Mode d''emploi'!D27</f>
        <v>0</v>
      </c>
      <c r="K51" s="224" t="s">
        <v>187</v>
      </c>
      <c r="L51" s="225" t="s">
        <v>188</v>
      </c>
      <c r="M51" s="264"/>
    </row>
    <row r="52" spans="1:13" s="66" customFormat="1" ht="15">
      <c r="A52" s="532" t="s">
        <v>189</v>
      </c>
      <c r="B52" s="532"/>
      <c r="C52" s="532"/>
      <c r="D52" s="532"/>
      <c r="E52" s="274"/>
      <c r="F52" s="274"/>
      <c r="G52" s="274"/>
      <c r="H52" s="247">
        <v>0.1</v>
      </c>
      <c r="I52" s="289">
        <f>H52*L2*F11*L3</f>
        <v>0</v>
      </c>
      <c r="J52" s="290">
        <f>I52*'Mode d''emploi'!D28</f>
        <v>0</v>
      </c>
      <c r="K52" s="288" t="s">
        <v>190</v>
      </c>
      <c r="L52" s="291"/>
      <c r="M52" s="264"/>
    </row>
    <row r="53" spans="1:13" s="66" customFormat="1" ht="15">
      <c r="A53" s="532" t="s">
        <v>191</v>
      </c>
      <c r="B53" s="532"/>
      <c r="C53" s="532"/>
      <c r="D53" s="532"/>
      <c r="E53" s="274"/>
      <c r="F53" s="274"/>
      <c r="G53" s="274"/>
      <c r="H53" s="247">
        <v>0.005</v>
      </c>
      <c r="I53" s="222">
        <f>E6*H53</f>
        <v>0</v>
      </c>
      <c r="J53" s="290">
        <f>I53*'Mode d''emploi'!D29</f>
        <v>0</v>
      </c>
      <c r="K53" s="224" t="s">
        <v>192</v>
      </c>
      <c r="L53" s="225"/>
      <c r="M53" s="264"/>
    </row>
    <row r="54" spans="1:13" s="66" customFormat="1" ht="15">
      <c r="A54" s="534" t="s">
        <v>193</v>
      </c>
      <c r="B54" s="534"/>
      <c r="C54" s="534"/>
      <c r="D54" s="534"/>
      <c r="E54" s="279"/>
      <c r="F54" s="279"/>
      <c r="G54" s="279"/>
      <c r="H54" s="298">
        <v>0.02</v>
      </c>
      <c r="I54" s="229">
        <f>H54*L3*L2*F11</f>
        <v>0</v>
      </c>
      <c r="J54" s="290">
        <f>I54*'Mode d''emploi'!D30</f>
        <v>0</v>
      </c>
      <c r="K54" s="231" t="s">
        <v>194</v>
      </c>
      <c r="L54" s="232"/>
      <c r="M54" s="281"/>
    </row>
    <row r="55" spans="1:13" s="66" customFormat="1" ht="15">
      <c r="A55" s="541"/>
      <c r="B55" s="541"/>
      <c r="C55" s="541"/>
      <c r="D55" s="541"/>
      <c r="E55" s="224"/>
      <c r="F55" s="224"/>
      <c r="G55" s="224"/>
      <c r="H55" s="299"/>
      <c r="I55" s="246"/>
      <c r="J55" s="263"/>
      <c r="K55" s="224"/>
      <c r="L55" s="225"/>
      <c r="M55" s="264"/>
    </row>
    <row r="56" spans="1:13" s="66" customFormat="1" ht="15">
      <c r="A56" s="535" t="s">
        <v>37</v>
      </c>
      <c r="B56" s="535"/>
      <c r="C56" s="535"/>
      <c r="D56" s="535"/>
      <c r="E56" s="282"/>
      <c r="F56" s="235"/>
      <c r="G56" s="235"/>
      <c r="H56" s="283"/>
      <c r="I56" s="236"/>
      <c r="J56" s="236"/>
      <c r="K56" s="236"/>
      <c r="L56" s="236"/>
      <c r="M56" s="284"/>
    </row>
    <row r="57" spans="1:17" s="66" customFormat="1" ht="15">
      <c r="A57" s="541" t="s">
        <v>195</v>
      </c>
      <c r="B57" s="541"/>
      <c r="C57" s="541"/>
      <c r="D57" s="541"/>
      <c r="E57" s="288"/>
      <c r="F57" s="288"/>
      <c r="G57" s="288"/>
      <c r="H57" s="247">
        <v>0.02</v>
      </c>
      <c r="I57" s="222">
        <f>H57*E6</f>
        <v>0</v>
      </c>
      <c r="J57" s="277">
        <f>IF(I10=1,0,I57*'Mode d''emploi'!D28)</f>
        <v>0</v>
      </c>
      <c r="K57" s="288" t="s">
        <v>196</v>
      </c>
      <c r="L57" s="225"/>
      <c r="M57" s="264"/>
      <c r="N57" s="117"/>
      <c r="O57" s="131"/>
      <c r="P57" s="208"/>
      <c r="Q57" s="132"/>
    </row>
    <row r="58" spans="1:17" s="66" customFormat="1" ht="15">
      <c r="A58" s="541" t="s">
        <v>197</v>
      </c>
      <c r="B58" s="541"/>
      <c r="C58" s="541"/>
      <c r="D58" s="541"/>
      <c r="E58" s="288"/>
      <c r="F58" s="288"/>
      <c r="G58" s="288"/>
      <c r="H58" s="300" t="s">
        <v>198</v>
      </c>
      <c r="I58" s="246"/>
      <c r="J58" s="263"/>
      <c r="K58" s="288" t="s">
        <v>196</v>
      </c>
      <c r="L58" s="225"/>
      <c r="M58" s="264"/>
      <c r="N58" s="117"/>
      <c r="O58" s="131"/>
      <c r="P58" s="208"/>
      <c r="Q58" s="132"/>
    </row>
    <row r="59" spans="1:13" s="66" customFormat="1" ht="15">
      <c r="A59" s="532" t="s">
        <v>199</v>
      </c>
      <c r="B59" s="532"/>
      <c r="C59" s="532"/>
      <c r="D59" s="532"/>
      <c r="E59" s="296"/>
      <c r="F59" s="288"/>
      <c r="G59" s="288"/>
      <c r="H59" s="247">
        <v>0.05</v>
      </c>
      <c r="I59" s="222">
        <f>H59*E8</f>
        <v>0</v>
      </c>
      <c r="J59" s="277">
        <f>I59*'Mode d''emploi'!D29</f>
        <v>0</v>
      </c>
      <c r="K59" s="224" t="s">
        <v>200</v>
      </c>
      <c r="L59" s="225"/>
      <c r="M59" s="264"/>
    </row>
    <row r="60" spans="1:13" s="66" customFormat="1" ht="15">
      <c r="A60" s="532" t="s">
        <v>201</v>
      </c>
      <c r="B60" s="532"/>
      <c r="C60" s="532"/>
      <c r="D60" s="532"/>
      <c r="E60" s="274"/>
      <c r="F60" s="274"/>
      <c r="G60" s="274"/>
      <c r="H60" s="276">
        <v>0.02</v>
      </c>
      <c r="I60" s="222">
        <f>E6*H60</f>
        <v>0</v>
      </c>
      <c r="J60" s="277">
        <f>IF(I10=1,0,I60*'Mode d''emploi'!D28)</f>
        <v>0</v>
      </c>
      <c r="K60" s="288" t="s">
        <v>202</v>
      </c>
      <c r="L60" s="225"/>
      <c r="M60" s="264"/>
    </row>
    <row r="61" spans="1:13" s="66" customFormat="1" ht="15">
      <c r="A61" s="534" t="s">
        <v>203</v>
      </c>
      <c r="B61" s="534"/>
      <c r="C61" s="534"/>
      <c r="D61" s="534"/>
      <c r="E61" s="279"/>
      <c r="F61" s="279"/>
      <c r="G61" s="279"/>
      <c r="H61" s="251">
        <v>0.1</v>
      </c>
      <c r="I61" s="229">
        <f>E9*H61</f>
        <v>0</v>
      </c>
      <c r="J61" s="285">
        <f>I61*'Mode d''emploi'!D28</f>
        <v>0</v>
      </c>
      <c r="K61" s="292" t="s">
        <v>204</v>
      </c>
      <c r="L61" s="232"/>
      <c r="M61" s="233"/>
    </row>
    <row r="62" spans="1:13" s="66" customFormat="1" ht="15">
      <c r="A62" s="530" t="s">
        <v>47</v>
      </c>
      <c r="B62" s="530"/>
      <c r="C62" s="530"/>
      <c r="D62" s="530"/>
      <c r="E62" s="274"/>
      <c r="F62" s="274"/>
      <c r="G62" s="274"/>
      <c r="H62" s="299"/>
      <c r="I62" s="224"/>
      <c r="J62" s="225"/>
      <c r="K62" s="224"/>
      <c r="L62" s="225"/>
      <c r="M62" s="226"/>
    </row>
    <row r="63" spans="1:13" s="66" customFormat="1" ht="15">
      <c r="A63" s="536"/>
      <c r="B63" s="536"/>
      <c r="C63" s="536"/>
      <c r="D63" s="536"/>
      <c r="E63" s="256"/>
      <c r="F63" s="257"/>
      <c r="G63" s="257"/>
      <c r="H63" s="258"/>
      <c r="I63" s="257"/>
      <c r="J63" s="301"/>
      <c r="K63" s="246"/>
      <c r="L63" s="263"/>
      <c r="M63" s="264"/>
    </row>
    <row r="64" spans="1:13" s="66" customFormat="1" ht="15">
      <c r="A64" s="536"/>
      <c r="B64" s="536"/>
      <c r="C64" s="536"/>
      <c r="D64" s="536"/>
      <c r="E64" s="256"/>
      <c r="F64" s="257"/>
      <c r="G64" s="257"/>
      <c r="H64" s="258"/>
      <c r="I64" s="257"/>
      <c r="J64" s="301"/>
      <c r="K64" s="246"/>
      <c r="L64" s="263"/>
      <c r="M64" s="281"/>
    </row>
    <row r="65" spans="1:13" s="66" customFormat="1" ht="15">
      <c r="A65" s="302" t="s">
        <v>205</v>
      </c>
      <c r="B65" s="303"/>
      <c r="C65" s="303"/>
      <c r="D65" s="304"/>
      <c r="E65" s="305"/>
      <c r="F65" s="306"/>
      <c r="G65" s="306"/>
      <c r="H65" s="307"/>
      <c r="I65" s="308"/>
      <c r="J65" s="308"/>
      <c r="K65" s="308"/>
      <c r="L65" s="308"/>
      <c r="M65" s="309"/>
    </row>
    <row r="66" spans="1:13" s="66" customFormat="1" ht="15">
      <c r="A66" s="530" t="s">
        <v>42</v>
      </c>
      <c r="B66" s="530"/>
      <c r="C66" s="530"/>
      <c r="D66" s="530"/>
      <c r="E66" s="209"/>
      <c r="F66" s="213"/>
      <c r="G66" s="213"/>
      <c r="H66" s="310"/>
      <c r="I66" s="211"/>
      <c r="J66" s="211"/>
      <c r="K66" s="211"/>
      <c r="L66" s="211"/>
      <c r="M66" s="273"/>
    </row>
    <row r="67" spans="1:13" s="66" customFormat="1" ht="15">
      <c r="A67" s="532" t="s">
        <v>206</v>
      </c>
      <c r="B67" s="532"/>
      <c r="C67" s="532"/>
      <c r="D67" s="532"/>
      <c r="E67" s="224"/>
      <c r="F67" s="224"/>
      <c r="G67" s="224"/>
      <c r="H67" s="247">
        <v>0.02</v>
      </c>
      <c r="I67" s="248">
        <f>E6*H67</f>
        <v>0</v>
      </c>
      <c r="J67" s="311">
        <f>IF(I10=1,0,I67*'Mode d''emploi'!D28)</f>
        <v>0</v>
      </c>
      <c r="K67" s="224" t="s">
        <v>207</v>
      </c>
      <c r="L67" s="312"/>
      <c r="M67" s="264"/>
    </row>
    <row r="68" spans="1:13" s="66" customFormat="1" ht="15">
      <c r="A68" s="532" t="s">
        <v>208</v>
      </c>
      <c r="B68" s="532"/>
      <c r="C68" s="532"/>
      <c r="D68" s="532"/>
      <c r="E68" s="224"/>
      <c r="F68" s="224"/>
      <c r="G68" s="224"/>
      <c r="H68" s="276">
        <v>0.05</v>
      </c>
      <c r="I68" s="248">
        <f>H68*E7</f>
        <v>0</v>
      </c>
      <c r="J68" s="311">
        <f>I68*'Mode d''emploi'!D28</f>
        <v>0</v>
      </c>
      <c r="K68" s="224" t="s">
        <v>209</v>
      </c>
      <c r="L68" s="312"/>
      <c r="M68" s="264"/>
    </row>
    <row r="69" spans="1:13" s="66" customFormat="1" ht="15">
      <c r="A69" s="532" t="s">
        <v>210</v>
      </c>
      <c r="B69" s="532"/>
      <c r="C69" s="532"/>
      <c r="D69" s="532"/>
      <c r="E69" s="224"/>
      <c r="F69" s="224"/>
      <c r="G69" s="224"/>
      <c r="H69" s="276">
        <v>0.05</v>
      </c>
      <c r="I69" s="222">
        <f>H69*E10</f>
        <v>0</v>
      </c>
      <c r="J69" s="277">
        <f>I69*'Mode d''emploi'!D28</f>
        <v>0</v>
      </c>
      <c r="K69" s="224" t="s">
        <v>211</v>
      </c>
      <c r="L69" s="312"/>
      <c r="M69" s="264"/>
    </row>
    <row r="70" spans="1:13" s="66" customFormat="1" ht="15">
      <c r="A70" s="532" t="s">
        <v>212</v>
      </c>
      <c r="B70" s="532"/>
      <c r="C70" s="532"/>
      <c r="D70" s="532"/>
      <c r="E70" s="224"/>
      <c r="F70" s="224"/>
      <c r="G70" s="224"/>
      <c r="H70" s="276" t="s">
        <v>213</v>
      </c>
      <c r="I70" s="222"/>
      <c r="J70" s="313"/>
      <c r="K70" s="224" t="s">
        <v>214</v>
      </c>
      <c r="L70" s="225"/>
      <c r="M70" s="264"/>
    </row>
    <row r="71" spans="1:13" s="66" customFormat="1" ht="15">
      <c r="A71" s="530" t="s">
        <v>215</v>
      </c>
      <c r="B71" s="530"/>
      <c r="C71" s="530"/>
      <c r="D71" s="530"/>
      <c r="E71" s="314"/>
      <c r="F71" s="315"/>
      <c r="G71" s="315"/>
      <c r="H71" s="316"/>
      <c r="I71" s="235"/>
      <c r="J71" s="235"/>
      <c r="K71" s="235"/>
      <c r="L71" s="235"/>
      <c r="M71" s="284"/>
    </row>
    <row r="72" spans="1:13" s="66" customFormat="1" ht="15">
      <c r="A72" s="532" t="s">
        <v>216</v>
      </c>
      <c r="B72" s="532"/>
      <c r="C72" s="532"/>
      <c r="D72" s="532"/>
      <c r="E72" s="274"/>
      <c r="F72" s="274"/>
      <c r="G72" s="274"/>
      <c r="H72" s="276">
        <v>0.02</v>
      </c>
      <c r="I72" s="222">
        <f>E6*H72</f>
        <v>0</v>
      </c>
      <c r="J72" s="277">
        <f>IF(I10=1,I72*'Mode d''emploi'!D29,I72*'Mode d''emploi'!D28)</f>
        <v>0</v>
      </c>
      <c r="K72" s="224" t="s">
        <v>217</v>
      </c>
      <c r="L72" s="225"/>
      <c r="M72" s="264"/>
    </row>
    <row r="73" spans="1:13" s="66" customFormat="1" ht="15">
      <c r="A73" s="532" t="s">
        <v>218</v>
      </c>
      <c r="B73" s="532"/>
      <c r="C73" s="532"/>
      <c r="D73" s="532"/>
      <c r="E73" s="224"/>
      <c r="F73" s="224"/>
      <c r="G73" s="224"/>
      <c r="H73" s="276">
        <v>0.01</v>
      </c>
      <c r="I73" s="222">
        <f>E6*H73</f>
        <v>0</v>
      </c>
      <c r="J73" s="277">
        <f>IF(I10=1,I73*'Mode d''emploi'!D29,I73*'Mode d''emploi'!D28)</f>
        <v>0</v>
      </c>
      <c r="K73" s="224" t="s">
        <v>219</v>
      </c>
      <c r="L73" s="225"/>
      <c r="M73" s="264"/>
    </row>
    <row r="74" spans="1:13" s="66" customFormat="1" ht="15">
      <c r="A74" s="530" t="s">
        <v>44</v>
      </c>
      <c r="B74" s="530"/>
      <c r="C74" s="530"/>
      <c r="D74" s="530"/>
      <c r="E74" s="234"/>
      <c r="F74" s="236"/>
      <c r="G74" s="236"/>
      <c r="H74" s="317"/>
      <c r="I74" s="235"/>
      <c r="J74" s="235"/>
      <c r="K74" s="235"/>
      <c r="L74" s="235"/>
      <c r="M74" s="284"/>
    </row>
    <row r="75" spans="1:13" s="66" customFormat="1" ht="15">
      <c r="A75" s="532" t="s">
        <v>220</v>
      </c>
      <c r="B75" s="532"/>
      <c r="C75" s="532"/>
      <c r="D75" s="532"/>
      <c r="E75" s="274"/>
      <c r="F75" s="274"/>
      <c r="G75" s="274"/>
      <c r="H75" s="276">
        <v>0.05</v>
      </c>
      <c r="I75" s="222">
        <f>H75*L4*I2</f>
        <v>0</v>
      </c>
      <c r="J75" s="277">
        <f>I75*'Mode d''emploi'!D28</f>
        <v>0</v>
      </c>
      <c r="K75" s="224" t="s">
        <v>221</v>
      </c>
      <c r="L75" s="225"/>
      <c r="M75" s="264"/>
    </row>
    <row r="76" spans="1:13" s="66" customFormat="1" ht="15">
      <c r="A76" s="532" t="s">
        <v>222</v>
      </c>
      <c r="B76" s="532"/>
      <c r="C76" s="532"/>
      <c r="D76" s="532"/>
      <c r="E76" s="274"/>
      <c r="F76" s="274"/>
      <c r="G76" s="274"/>
      <c r="H76" s="276">
        <v>0.03</v>
      </c>
      <c r="I76" s="222">
        <f>L5*H76*I2</f>
        <v>0</v>
      </c>
      <c r="J76" s="277">
        <f>I76*'Mode d''emploi'!D28</f>
        <v>0</v>
      </c>
      <c r="K76" s="224" t="s">
        <v>118</v>
      </c>
      <c r="L76" s="225"/>
      <c r="M76" s="264"/>
    </row>
    <row r="77" spans="1:13" s="66" customFormat="1" ht="15">
      <c r="A77" s="532" t="s">
        <v>223</v>
      </c>
      <c r="B77" s="532"/>
      <c r="C77" s="532"/>
      <c r="D77" s="532"/>
      <c r="E77" s="274"/>
      <c r="F77" s="274"/>
      <c r="G77" s="274"/>
      <c r="H77" s="276">
        <v>0.05</v>
      </c>
      <c r="I77" s="222">
        <f>H77*L6*I2</f>
        <v>0</v>
      </c>
      <c r="J77" s="277">
        <f>I77*'Mode d''emploi'!D28</f>
        <v>0</v>
      </c>
      <c r="K77" s="224" t="s">
        <v>224</v>
      </c>
      <c r="L77" s="225"/>
      <c r="M77" s="264"/>
    </row>
    <row r="78" spans="1:13" s="66" customFormat="1" ht="15">
      <c r="A78" s="530" t="s">
        <v>45</v>
      </c>
      <c r="B78" s="530"/>
      <c r="C78" s="530"/>
      <c r="D78" s="530"/>
      <c r="E78" s="282"/>
      <c r="F78" s="235"/>
      <c r="G78" s="235"/>
      <c r="H78" s="318"/>
      <c r="I78" s="235"/>
      <c r="J78" s="235"/>
      <c r="K78" s="235"/>
      <c r="L78" s="235"/>
      <c r="M78" s="284"/>
    </row>
    <row r="79" spans="1:17" s="66" customFormat="1" ht="15">
      <c r="A79" s="532" t="s">
        <v>225</v>
      </c>
      <c r="B79" s="532"/>
      <c r="C79" s="532"/>
      <c r="D79" s="532"/>
      <c r="E79" s="224"/>
      <c r="F79" s="224"/>
      <c r="G79" s="224"/>
      <c r="H79" s="276" t="s">
        <v>213</v>
      </c>
      <c r="I79" s="246"/>
      <c r="J79" s="263"/>
      <c r="K79" s="224"/>
      <c r="L79" s="225"/>
      <c r="M79" s="264"/>
      <c r="N79" s="117"/>
      <c r="O79" s="131"/>
      <c r="P79" s="208"/>
      <c r="Q79" s="132"/>
    </row>
    <row r="80" spans="1:17" s="66" customFormat="1" ht="15">
      <c r="A80" s="532" t="s">
        <v>226</v>
      </c>
      <c r="B80" s="532"/>
      <c r="C80" s="532"/>
      <c r="D80" s="532"/>
      <c r="E80" s="224"/>
      <c r="F80" s="224"/>
      <c r="G80" s="224"/>
      <c r="H80" s="276" t="s">
        <v>213</v>
      </c>
      <c r="I80" s="246"/>
      <c r="J80" s="263"/>
      <c r="K80" s="224"/>
      <c r="L80" s="225"/>
      <c r="M80" s="264"/>
      <c r="N80" s="117"/>
      <c r="O80" s="131"/>
      <c r="P80" s="208"/>
      <c r="Q80" s="132"/>
    </row>
    <row r="81" spans="1:13" s="66" customFormat="1" ht="15">
      <c r="A81" s="530" t="s">
        <v>46</v>
      </c>
      <c r="B81" s="530"/>
      <c r="C81" s="530"/>
      <c r="D81" s="530"/>
      <c r="E81" s="282"/>
      <c r="F81" s="235"/>
      <c r="G81" s="235"/>
      <c r="H81" s="318"/>
      <c r="I81" s="235"/>
      <c r="J81" s="235"/>
      <c r="K81" s="235"/>
      <c r="L81" s="235"/>
      <c r="M81" s="284"/>
    </row>
    <row r="82" spans="1:13" s="66" customFormat="1" ht="15">
      <c r="A82" s="532" t="s">
        <v>227</v>
      </c>
      <c r="B82" s="532"/>
      <c r="C82" s="532"/>
      <c r="D82" s="532"/>
      <c r="E82" s="224"/>
      <c r="F82" s="224"/>
      <c r="G82" s="224"/>
      <c r="H82" s="276">
        <v>0</v>
      </c>
      <c r="I82" s="222">
        <f>H82*L7</f>
        <v>0</v>
      </c>
      <c r="J82" s="277">
        <f>I82*'Mode d''emploi'!D28</f>
        <v>0</v>
      </c>
      <c r="K82" s="224"/>
      <c r="L82" s="225"/>
      <c r="M82" s="264"/>
    </row>
    <row r="83" spans="1:15" ht="15">
      <c r="A83" s="530" t="s">
        <v>47</v>
      </c>
      <c r="B83" s="530"/>
      <c r="C83" s="530"/>
      <c r="D83" s="530"/>
      <c r="E83" s="274"/>
      <c r="F83" s="274"/>
      <c r="G83" s="274"/>
      <c r="H83" s="299"/>
      <c r="I83" s="224"/>
      <c r="J83" s="225"/>
      <c r="K83" s="224"/>
      <c r="L83" s="225"/>
      <c r="M83" s="226"/>
      <c r="N83" s="117"/>
      <c r="O83" s="132"/>
    </row>
    <row r="84" spans="1:15" ht="15">
      <c r="A84" s="542"/>
      <c r="B84" s="542"/>
      <c r="C84" s="542"/>
      <c r="D84" s="542"/>
      <c r="E84" s="256"/>
      <c r="F84" s="257"/>
      <c r="G84" s="257"/>
      <c r="H84" s="256"/>
      <c r="I84" s="257"/>
      <c r="J84" s="301"/>
      <c r="K84" s="246"/>
      <c r="L84" s="263"/>
      <c r="M84" s="226"/>
      <c r="N84" s="117"/>
      <c r="O84" s="132"/>
    </row>
    <row r="85" spans="1:15" ht="15">
      <c r="A85" s="542"/>
      <c r="B85" s="542"/>
      <c r="C85" s="542"/>
      <c r="D85" s="542"/>
      <c r="E85" s="256"/>
      <c r="F85" s="257"/>
      <c r="G85" s="257"/>
      <c r="H85" s="256"/>
      <c r="I85" s="257"/>
      <c r="J85" s="301"/>
      <c r="K85" s="246"/>
      <c r="L85" s="263"/>
      <c r="M85" s="264"/>
      <c r="N85" s="117"/>
      <c r="O85" s="132"/>
    </row>
    <row r="86" spans="1:15" ht="15">
      <c r="A86" s="542"/>
      <c r="B86" s="542"/>
      <c r="C86" s="542"/>
      <c r="D86" s="542"/>
      <c r="E86" s="319"/>
      <c r="F86" s="320"/>
      <c r="G86" s="320"/>
      <c r="H86" s="319"/>
      <c r="I86" s="320"/>
      <c r="J86" s="321"/>
      <c r="K86" s="322"/>
      <c r="L86" s="323"/>
      <c r="M86" s="324"/>
      <c r="N86" s="117"/>
      <c r="O86" s="132"/>
    </row>
    <row r="87" spans="1:11" ht="12.75">
      <c r="A87" s="325"/>
      <c r="B87" s="325"/>
      <c r="C87" s="117"/>
      <c r="D87" s="117"/>
      <c r="E87" s="66"/>
      <c r="F87" s="66"/>
      <c r="G87" s="66"/>
      <c r="H87" s="121"/>
      <c r="J87" s="130">
        <f>SUM(J39:J82)</f>
        <v>0</v>
      </c>
      <c r="K87" s="66"/>
    </row>
    <row r="88" spans="1:10" ht="12.75">
      <c r="A88" s="116"/>
      <c r="B88" s="117"/>
      <c r="C88" s="117"/>
      <c r="D88" s="117"/>
      <c r="E88" s="117"/>
      <c r="F88" s="117"/>
      <c r="G88" s="117"/>
      <c r="J88" s="326">
        <f>J87-J36-G36</f>
        <v>0</v>
      </c>
    </row>
    <row r="89" spans="1:2" ht="12.75">
      <c r="A89" s="116"/>
      <c r="B89" s="117"/>
    </row>
    <row r="90" spans="1:4" ht="12.75">
      <c r="A90" s="116"/>
      <c r="B90" s="117"/>
      <c r="D90" s="64" t="s">
        <v>228</v>
      </c>
    </row>
    <row r="91" spans="1:2" ht="12.75">
      <c r="A91" s="116"/>
      <c r="B91" s="117"/>
    </row>
    <row r="92" spans="1:2" ht="12.75">
      <c r="A92" s="116"/>
      <c r="B92" s="117"/>
    </row>
    <row r="93" spans="1:2" ht="12.75">
      <c r="A93" s="116"/>
      <c r="B93" s="117"/>
    </row>
    <row r="94" spans="1:2" ht="12.75">
      <c r="A94" s="116"/>
      <c r="B94" s="117"/>
    </row>
    <row r="95" spans="1:2" ht="12.75">
      <c r="A95" s="116"/>
      <c r="B95" s="117"/>
    </row>
    <row r="96" spans="1:2" ht="12.75">
      <c r="A96" s="116"/>
      <c r="B96" s="117"/>
    </row>
    <row r="97" spans="1:2" ht="12.75">
      <c r="A97" s="116"/>
      <c r="B97" s="117"/>
    </row>
    <row r="98" spans="1:2" ht="12.75">
      <c r="A98" s="116"/>
      <c r="B98" s="117"/>
    </row>
    <row r="99" spans="1:2" ht="12.75">
      <c r="A99" s="116"/>
      <c r="B99" s="117"/>
    </row>
    <row r="100" spans="1:2" ht="12.75">
      <c r="A100" s="116"/>
      <c r="B100" s="117"/>
    </row>
    <row r="101" spans="1:2" ht="12.75">
      <c r="A101" s="116"/>
      <c r="B101" s="117"/>
    </row>
    <row r="102" spans="1:2" ht="12.75">
      <c r="A102" s="116"/>
      <c r="B102" s="117"/>
    </row>
    <row r="103" spans="1:2" ht="12.75">
      <c r="A103" s="116"/>
      <c r="B103" s="117"/>
    </row>
    <row r="104" spans="1:2" ht="12.75">
      <c r="A104" s="116"/>
      <c r="B104" s="117"/>
    </row>
    <row r="105" spans="1:2" ht="12.75">
      <c r="A105" s="116"/>
      <c r="B105" s="117"/>
    </row>
    <row r="106" spans="1:2" ht="12.75">
      <c r="A106" s="116"/>
      <c r="B106" s="117"/>
    </row>
    <row r="107" spans="1:2" ht="12.75">
      <c r="A107" s="116"/>
      <c r="B107" s="117"/>
    </row>
    <row r="108" spans="1:2" ht="12.75">
      <c r="A108" s="116"/>
      <c r="B108" s="117"/>
    </row>
    <row r="109" spans="1:2" ht="12.75">
      <c r="A109" s="116"/>
      <c r="B109" s="117"/>
    </row>
    <row r="110" spans="1:2" ht="12.75">
      <c r="A110" s="116"/>
      <c r="B110" s="117"/>
    </row>
    <row r="111" spans="1:2" ht="12.75">
      <c r="A111" s="116"/>
      <c r="B111" s="117"/>
    </row>
    <row r="112" spans="1:2" ht="12.75">
      <c r="A112" s="116"/>
      <c r="B112" s="117"/>
    </row>
    <row r="113" spans="1:2" ht="12.75">
      <c r="A113" s="116"/>
      <c r="B113" s="117"/>
    </row>
    <row r="114" spans="1:2" ht="12.75">
      <c r="A114" s="116"/>
      <c r="B114" s="117"/>
    </row>
    <row r="115" spans="1:2" ht="12.75">
      <c r="A115" s="116"/>
      <c r="B115" s="117"/>
    </row>
    <row r="116" spans="1:2" ht="12.75">
      <c r="A116" s="116"/>
      <c r="B116" s="117"/>
    </row>
    <row r="117" spans="1:2" ht="12.75">
      <c r="A117" s="116"/>
      <c r="B117" s="117"/>
    </row>
    <row r="118" spans="1:2" ht="12.75">
      <c r="A118" s="116"/>
      <c r="B118" s="117"/>
    </row>
    <row r="119" spans="1:2" ht="12.75">
      <c r="A119" s="116"/>
      <c r="B119" s="117"/>
    </row>
    <row r="120" spans="1:2" ht="12.75">
      <c r="A120" s="116"/>
      <c r="B120" s="117"/>
    </row>
    <row r="121" spans="1:2" ht="12.75">
      <c r="A121" s="116"/>
      <c r="B121" s="117"/>
    </row>
    <row r="122" spans="1:2" ht="12.75">
      <c r="A122" s="116"/>
      <c r="B122" s="117"/>
    </row>
    <row r="123" spans="1:2" ht="12.75">
      <c r="A123" s="116"/>
      <c r="B123" s="117"/>
    </row>
    <row r="124" spans="1:2" ht="12.75">
      <c r="A124" s="116"/>
      <c r="B124" s="117"/>
    </row>
    <row r="125" spans="1:2" ht="12.75">
      <c r="A125" s="116"/>
      <c r="B125" s="117"/>
    </row>
    <row r="126" spans="1:2" ht="12.75">
      <c r="A126" s="116"/>
      <c r="B126" s="117"/>
    </row>
    <row r="127" spans="1:2" ht="12.75">
      <c r="A127" s="116"/>
      <c r="B127" s="117"/>
    </row>
    <row r="128" spans="1:2" ht="12.75">
      <c r="A128" s="116"/>
      <c r="B128" s="117"/>
    </row>
    <row r="129" spans="1:2" ht="12.75">
      <c r="A129" s="116"/>
      <c r="B129" s="117"/>
    </row>
    <row r="130" spans="1:2" ht="12.75">
      <c r="A130" s="116"/>
      <c r="B130" s="117"/>
    </row>
    <row r="131" spans="1:2" ht="12.75">
      <c r="A131" s="116"/>
      <c r="B131" s="117"/>
    </row>
    <row r="132" spans="1:2" ht="12.75">
      <c r="A132" s="116"/>
      <c r="B132" s="117"/>
    </row>
    <row r="133" spans="1:2" ht="12.75">
      <c r="A133" s="116"/>
      <c r="B133" s="117"/>
    </row>
    <row r="134" spans="1:2" ht="12.75">
      <c r="A134" s="116"/>
      <c r="B134" s="117"/>
    </row>
    <row r="135" spans="1:2" ht="12.75">
      <c r="A135" s="116"/>
      <c r="B135" s="117"/>
    </row>
    <row r="136" spans="1:2" ht="12.75">
      <c r="A136" s="116"/>
      <c r="B136" s="117"/>
    </row>
    <row r="137" spans="1:2" ht="12.75">
      <c r="A137" s="116"/>
      <c r="B137" s="117"/>
    </row>
    <row r="138" spans="1:2" ht="12.75">
      <c r="A138" s="116"/>
      <c r="B138" s="117"/>
    </row>
    <row r="139" spans="1:2" ht="12.75">
      <c r="A139" s="116"/>
      <c r="B139" s="117"/>
    </row>
    <row r="140" spans="1:2" ht="12.75">
      <c r="A140" s="116"/>
      <c r="B140" s="117"/>
    </row>
    <row r="141" spans="1:2" ht="12.75">
      <c r="A141" s="116"/>
      <c r="B141" s="117"/>
    </row>
    <row r="142" spans="1:2" ht="12.75">
      <c r="A142" s="116"/>
      <c r="B142" s="117"/>
    </row>
    <row r="143" spans="1:2" ht="12.75">
      <c r="A143" s="116"/>
      <c r="B143" s="117"/>
    </row>
    <row r="144" spans="1:2" ht="12.75">
      <c r="A144" s="116"/>
      <c r="B144" s="117"/>
    </row>
    <row r="145" spans="1:2" ht="12.75">
      <c r="A145" s="116"/>
      <c r="B145" s="117"/>
    </row>
    <row r="146" spans="1:2" ht="12.75">
      <c r="A146" s="116"/>
      <c r="B146" s="117"/>
    </row>
    <row r="147" spans="1:2" ht="12.75">
      <c r="A147" s="116"/>
      <c r="B147" s="117"/>
    </row>
    <row r="148" spans="1:2" ht="12.75">
      <c r="A148" s="116"/>
      <c r="B148" s="117"/>
    </row>
    <row r="149" spans="1:2" ht="12.75">
      <c r="A149" s="116"/>
      <c r="B149" s="117"/>
    </row>
    <row r="150" spans="1:2" ht="12.75">
      <c r="A150" s="116"/>
      <c r="B150" s="117"/>
    </row>
    <row r="151" spans="1:2" ht="12.75">
      <c r="A151" s="116"/>
      <c r="B151" s="117"/>
    </row>
    <row r="152" spans="1:2" ht="12.75">
      <c r="A152" s="116"/>
      <c r="B152" s="117"/>
    </row>
    <row r="153" spans="1:2" ht="12.75">
      <c r="A153" s="116"/>
      <c r="B153" s="117"/>
    </row>
    <row r="154" spans="1:2" ht="12.75">
      <c r="A154" s="116"/>
      <c r="B154" s="117"/>
    </row>
    <row r="155" spans="1:2" ht="12.75">
      <c r="A155" s="116"/>
      <c r="B155" s="117"/>
    </row>
    <row r="156" spans="1:2" ht="12.75">
      <c r="A156" s="116"/>
      <c r="B156" s="117"/>
    </row>
    <row r="157" spans="1:2" ht="12.75">
      <c r="A157" s="116"/>
      <c r="B157" s="117"/>
    </row>
    <row r="158" spans="1:2" ht="12.75">
      <c r="A158" s="116"/>
      <c r="B158" s="117"/>
    </row>
    <row r="159" spans="1:2" ht="12.75">
      <c r="A159" s="116"/>
      <c r="B159" s="117"/>
    </row>
    <row r="160" spans="1:2" ht="12.75">
      <c r="A160" s="116"/>
      <c r="B160" s="117"/>
    </row>
    <row r="161" spans="1:2" ht="12.75">
      <c r="A161" s="116"/>
      <c r="B161" s="117"/>
    </row>
    <row r="162" spans="1:2" ht="12.75">
      <c r="A162" s="116"/>
      <c r="B162" s="117"/>
    </row>
    <row r="163" spans="1:2" ht="12.75">
      <c r="A163" s="116"/>
      <c r="B163" s="117"/>
    </row>
    <row r="164" spans="1:2" ht="12.75">
      <c r="A164" s="116"/>
      <c r="B164" s="117"/>
    </row>
    <row r="165" spans="1:2" ht="12.75">
      <c r="A165" s="116"/>
      <c r="B165" s="117"/>
    </row>
    <row r="166" spans="1:2" ht="12.75">
      <c r="A166" s="116"/>
      <c r="B166" s="117"/>
    </row>
    <row r="167" spans="1:2" ht="12.75">
      <c r="A167" s="116"/>
      <c r="B167" s="117"/>
    </row>
    <row r="168" spans="1:2" ht="12.75">
      <c r="A168" s="116"/>
      <c r="B168" s="117"/>
    </row>
    <row r="169" spans="1:2" ht="12.75">
      <c r="A169" s="116"/>
      <c r="B169" s="117"/>
    </row>
    <row r="170" spans="1:2" ht="12.75">
      <c r="A170" s="116"/>
      <c r="B170" s="117"/>
    </row>
    <row r="171" spans="1:2" ht="12.75">
      <c r="A171" s="116"/>
      <c r="B171" s="117"/>
    </row>
    <row r="172" spans="1:2" ht="12.75">
      <c r="A172" s="116"/>
      <c r="B172" s="117"/>
    </row>
    <row r="173" spans="1:2" ht="12.75">
      <c r="A173" s="116"/>
      <c r="B173" s="117"/>
    </row>
    <row r="174" spans="1:2" ht="12.75">
      <c r="A174" s="116"/>
      <c r="B174" s="117"/>
    </row>
    <row r="175" spans="1:2" ht="12.75">
      <c r="A175" s="116"/>
      <c r="B175" s="117"/>
    </row>
    <row r="176" spans="1:2" ht="12.75">
      <c r="A176" s="116"/>
      <c r="B176" s="117"/>
    </row>
    <row r="177" spans="1:2" ht="12.75">
      <c r="A177" s="116"/>
      <c r="B177" s="117"/>
    </row>
    <row r="178" spans="1:2" ht="12.75">
      <c r="A178" s="116"/>
      <c r="B178" s="117"/>
    </row>
    <row r="179" spans="1:2" ht="12.75">
      <c r="A179" s="116"/>
      <c r="B179" s="117"/>
    </row>
    <row r="180" spans="1:2" ht="12.75">
      <c r="A180" s="116"/>
      <c r="B180" s="117"/>
    </row>
    <row r="181" spans="1:2" ht="12.75">
      <c r="A181" s="116"/>
      <c r="B181" s="117"/>
    </row>
    <row r="182" spans="1:2" ht="12.75">
      <c r="A182" s="116"/>
      <c r="B182" s="117"/>
    </row>
    <row r="183" spans="1:2" ht="12.75">
      <c r="A183" s="116"/>
      <c r="B183" s="117"/>
    </row>
    <row r="184" spans="1:2" ht="12.75">
      <c r="A184" s="116"/>
      <c r="B184" s="117"/>
    </row>
    <row r="185" spans="1:2" ht="12.75">
      <c r="A185" s="116"/>
      <c r="B185" s="117"/>
    </row>
    <row r="186" spans="1:2" ht="12.75">
      <c r="A186" s="116"/>
      <c r="B186" s="117"/>
    </row>
    <row r="187" spans="1:2" ht="12.75">
      <c r="A187" s="116"/>
      <c r="B187" s="117"/>
    </row>
    <row r="188" spans="1:2" ht="12.75">
      <c r="A188" s="116"/>
      <c r="B188" s="117"/>
    </row>
    <row r="189" spans="1:2" ht="12.75">
      <c r="A189" s="116"/>
      <c r="B189" s="117"/>
    </row>
    <row r="190" spans="1:2" ht="12.75">
      <c r="A190" s="116"/>
      <c r="B190" s="117"/>
    </row>
    <row r="191" spans="1:2" ht="12.75">
      <c r="A191" s="116"/>
      <c r="B191" s="117"/>
    </row>
    <row r="192" spans="1:2" ht="12.75">
      <c r="A192" s="116"/>
      <c r="B192" s="117"/>
    </row>
    <row r="193" spans="1:2" ht="12.75">
      <c r="A193" s="116"/>
      <c r="B193" s="117"/>
    </row>
    <row r="194" spans="1:2" ht="12.75">
      <c r="A194" s="116"/>
      <c r="B194" s="117"/>
    </row>
    <row r="195" spans="1:2" ht="12.75">
      <c r="A195" s="116"/>
      <c r="B195" s="117"/>
    </row>
    <row r="196" spans="1:2" ht="12.75">
      <c r="A196" s="116"/>
      <c r="B196" s="117"/>
    </row>
    <row r="197" spans="1:2" ht="12.75">
      <c r="A197" s="116"/>
      <c r="B197" s="117"/>
    </row>
    <row r="198" spans="1:2" ht="12.75">
      <c r="A198" s="116"/>
      <c r="B198" s="117"/>
    </row>
    <row r="199" spans="1:2" ht="12.75">
      <c r="A199" s="116"/>
      <c r="B199" s="117"/>
    </row>
    <row r="200" spans="1:2" ht="12.75">
      <c r="A200" s="116"/>
      <c r="B200" s="117"/>
    </row>
    <row r="201" spans="1:2" ht="12.75">
      <c r="A201" s="116"/>
      <c r="B201" s="117"/>
    </row>
    <row r="202" spans="1:2" ht="12.75">
      <c r="A202" s="116"/>
      <c r="B202" s="117"/>
    </row>
    <row r="203" spans="1:2" ht="12.75">
      <c r="A203" s="116"/>
      <c r="B203" s="117"/>
    </row>
    <row r="204" spans="1:2" ht="12.75">
      <c r="A204" s="116"/>
      <c r="B204" s="117"/>
    </row>
    <row r="205" spans="1:2" ht="12.75">
      <c r="A205" s="116"/>
      <c r="B205" s="117"/>
    </row>
    <row r="206" spans="1:2" ht="12.75">
      <c r="A206" s="116"/>
      <c r="B206" s="117"/>
    </row>
    <row r="207" spans="1:2" ht="12.75">
      <c r="A207" s="116"/>
      <c r="B207" s="117"/>
    </row>
    <row r="208" spans="1:2" ht="12.75">
      <c r="A208" s="116"/>
      <c r="B208" s="117"/>
    </row>
    <row r="209" spans="1:2" ht="12.75">
      <c r="A209" s="116"/>
      <c r="B209" s="117"/>
    </row>
    <row r="210" spans="1:2" ht="12.75">
      <c r="A210" s="116"/>
      <c r="B210" s="117"/>
    </row>
    <row r="211" spans="1:2" ht="12.75">
      <c r="A211" s="116"/>
      <c r="B211" s="117"/>
    </row>
    <row r="212" spans="1:2" ht="12.75">
      <c r="A212" s="116"/>
      <c r="B212" s="117"/>
    </row>
    <row r="213" spans="1:2" ht="12.75">
      <c r="A213" s="116"/>
      <c r="B213" s="117"/>
    </row>
    <row r="214" spans="1:2" ht="12.75">
      <c r="A214" s="116"/>
      <c r="B214" s="117"/>
    </row>
    <row r="215" spans="1:2" ht="12.75">
      <c r="A215" s="116"/>
      <c r="B215" s="117"/>
    </row>
    <row r="216" spans="1:2" ht="12.75">
      <c r="A216" s="116"/>
      <c r="B216" s="117"/>
    </row>
    <row r="217" spans="1:2" ht="12.75">
      <c r="A217" s="116"/>
      <c r="B217" s="117"/>
    </row>
    <row r="218" spans="1:2" ht="12.75">
      <c r="A218" s="116"/>
      <c r="B218" s="117"/>
    </row>
  </sheetData>
  <mergeCells count="65">
    <mergeCell ref="A84:D86"/>
    <mergeCell ref="A80:D80"/>
    <mergeCell ref="A81:D81"/>
    <mergeCell ref="A82:D82"/>
    <mergeCell ref="A83:D83"/>
    <mergeCell ref="A76:D76"/>
    <mergeCell ref="A77:D77"/>
    <mergeCell ref="A78:D78"/>
    <mergeCell ref="A79:D79"/>
    <mergeCell ref="A72:D72"/>
    <mergeCell ref="A73:D73"/>
    <mergeCell ref="A74:D74"/>
    <mergeCell ref="A75:D75"/>
    <mergeCell ref="A68:D68"/>
    <mergeCell ref="A69:D69"/>
    <mergeCell ref="A70:D70"/>
    <mergeCell ref="A71:D71"/>
    <mergeCell ref="A62:D62"/>
    <mergeCell ref="A63:D64"/>
    <mergeCell ref="A66:D66"/>
    <mergeCell ref="A67:D67"/>
    <mergeCell ref="A58:D58"/>
    <mergeCell ref="A59:D59"/>
    <mergeCell ref="A60:D60"/>
    <mergeCell ref="A61:D61"/>
    <mergeCell ref="A54:D54"/>
    <mergeCell ref="A55:D55"/>
    <mergeCell ref="A56:D56"/>
    <mergeCell ref="A57:D57"/>
    <mergeCell ref="A50:D50"/>
    <mergeCell ref="A51:D51"/>
    <mergeCell ref="A52:D52"/>
    <mergeCell ref="A53:D53"/>
    <mergeCell ref="A46:D46"/>
    <mergeCell ref="A47:D47"/>
    <mergeCell ref="A48:D48"/>
    <mergeCell ref="A49:D49"/>
    <mergeCell ref="A42:D42"/>
    <mergeCell ref="A43:D43"/>
    <mergeCell ref="A44:D44"/>
    <mergeCell ref="A45:D45"/>
    <mergeCell ref="A38:D38"/>
    <mergeCell ref="A39:D39"/>
    <mergeCell ref="A40:D40"/>
    <mergeCell ref="A41:D41"/>
    <mergeCell ref="A32:D32"/>
    <mergeCell ref="A33:D33"/>
    <mergeCell ref="A34:D36"/>
    <mergeCell ref="A37:D37"/>
    <mergeCell ref="A28:D28"/>
    <mergeCell ref="A29:D29"/>
    <mergeCell ref="A30:D30"/>
    <mergeCell ref="A31:D31"/>
    <mergeCell ref="A22:D23"/>
    <mergeCell ref="A24:D24"/>
    <mergeCell ref="A25:D26"/>
    <mergeCell ref="A27:D27"/>
    <mergeCell ref="A17:D18"/>
    <mergeCell ref="A19:D19"/>
    <mergeCell ref="A20:D20"/>
    <mergeCell ref="A21:D21"/>
    <mergeCell ref="A13:D13"/>
    <mergeCell ref="A14:D14"/>
    <mergeCell ref="A15:D15"/>
    <mergeCell ref="A16:D16"/>
  </mergeCells>
  <printOptions/>
  <pageMargins left="0.9055555555555556" right="0.6694444444444444" top="0" bottom="0" header="0.5118055555555555" footer="0"/>
  <pageSetup fitToHeight="1" fitToWidth="1" horizontalDpi="300" verticalDpi="300" orientation="landscape" paperSize="9" scale="42" r:id="rId3"/>
  <headerFooter alignWithMargins="0">
    <oddFooter>&amp;CEtude Cas qualimétrie Code. Coûts et gains variables&amp;RDocument travail. Club Qualimétrie v0.1</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218"/>
  <sheetViews>
    <sheetView zoomScale="65" zoomScaleNormal="65" workbookViewId="0" topLeftCell="A1">
      <selection activeCell="K10" sqref="K10"/>
    </sheetView>
  </sheetViews>
  <sheetFormatPr defaultColWidth="11.421875" defaultRowHeight="12.75"/>
  <cols>
    <col min="1" max="1" width="2.7109375" style="129" customWidth="1"/>
    <col min="2" max="2" width="5.00390625" style="64" customWidth="1"/>
    <col min="3" max="3" width="45.28125" style="64" customWidth="1"/>
    <col min="4" max="4" width="29.57421875" style="64" customWidth="1"/>
    <col min="5" max="5" width="15.8515625" style="64" customWidth="1"/>
    <col min="6" max="6" width="13.140625" style="64" customWidth="1"/>
    <col min="7" max="7" width="9.7109375" style="64" customWidth="1"/>
    <col min="8" max="8" width="27.140625" style="130" customWidth="1"/>
    <col min="9" max="9" width="11.140625" style="64" customWidth="1"/>
    <col min="10" max="10" width="18.421875" style="130" customWidth="1"/>
    <col min="11" max="11" width="41.28125" style="117" customWidth="1"/>
    <col min="12" max="12" width="22.140625" style="131" customWidth="1"/>
    <col min="13" max="13" width="45.7109375" style="117" customWidth="1"/>
    <col min="14" max="14" width="11.8515625" style="132" customWidth="1"/>
    <col min="15" max="15" width="61.140625" style="65" customWidth="1"/>
    <col min="16" max="16" width="7.8515625" style="65" customWidth="1"/>
    <col min="17" max="16384" width="11.421875" style="65" customWidth="1"/>
  </cols>
  <sheetData>
    <row r="1" spans="1:14" s="144" customFormat="1" ht="20.25">
      <c r="A1" s="133"/>
      <c r="B1" s="134"/>
      <c r="C1" s="135" t="s">
        <v>98</v>
      </c>
      <c r="D1" s="136"/>
      <c r="E1" s="137" t="s">
        <v>307</v>
      </c>
      <c r="F1" s="138"/>
      <c r="G1" s="138"/>
      <c r="H1" s="139"/>
      <c r="I1" s="137"/>
      <c r="J1" s="140"/>
      <c r="K1" s="134"/>
      <c r="L1" s="141"/>
      <c r="M1" s="142"/>
      <c r="N1" s="143"/>
    </row>
    <row r="2" spans="1:13" s="66" customFormat="1" ht="15.75">
      <c r="A2" s="145"/>
      <c r="B2" s="146"/>
      <c r="C2" s="147" t="s">
        <v>99</v>
      </c>
      <c r="D2" s="148" t="s">
        <v>100</v>
      </c>
      <c r="E2" s="149" t="s">
        <v>101</v>
      </c>
      <c r="F2" s="149" t="s">
        <v>102</v>
      </c>
      <c r="G2" s="150"/>
      <c r="H2" s="151" t="s">
        <v>103</v>
      </c>
      <c r="I2" s="152"/>
      <c r="J2" s="153" t="s">
        <v>104</v>
      </c>
      <c r="K2" s="154" t="s">
        <v>105</v>
      </c>
      <c r="L2" s="155">
        <v>2</v>
      </c>
      <c r="M2" s="156" t="s">
        <v>104</v>
      </c>
    </row>
    <row r="3" spans="1:13" s="66" customFormat="1" ht="15.75">
      <c r="A3" s="145"/>
      <c r="B3" s="157"/>
      <c r="C3" s="158" t="s">
        <v>106</v>
      </c>
      <c r="D3" s="159">
        <v>0.1</v>
      </c>
      <c r="E3" s="160">
        <f aca="true" t="shared" si="0" ref="E3:E11">D3*I$2</f>
        <v>0</v>
      </c>
      <c r="F3" s="150"/>
      <c r="G3" s="150"/>
      <c r="H3" s="151" t="s">
        <v>107</v>
      </c>
      <c r="I3" s="152"/>
      <c r="J3" s="153" t="s">
        <v>108</v>
      </c>
      <c r="K3" s="161" t="s">
        <v>109</v>
      </c>
      <c r="L3" s="162">
        <v>0.05</v>
      </c>
      <c r="M3" s="163" t="s">
        <v>110</v>
      </c>
    </row>
    <row r="4" spans="1:13" s="66" customFormat="1" ht="15.75">
      <c r="A4" s="145"/>
      <c r="B4" s="146"/>
      <c r="C4" s="158" t="s">
        <v>111</v>
      </c>
      <c r="D4" s="159">
        <v>0.1</v>
      </c>
      <c r="E4" s="160">
        <f t="shared" si="0"/>
        <v>0</v>
      </c>
      <c r="F4" s="150"/>
      <c r="G4" s="150"/>
      <c r="H4" s="164" t="s">
        <v>112</v>
      </c>
      <c r="I4" s="165">
        <f>SUM(I5:I7)</f>
        <v>0</v>
      </c>
      <c r="J4" s="153" t="s">
        <v>113</v>
      </c>
      <c r="K4" s="166" t="s">
        <v>114</v>
      </c>
      <c r="L4" s="167">
        <v>0.05</v>
      </c>
      <c r="M4" s="163"/>
    </row>
    <row r="5" spans="1:13" s="66" customFormat="1" ht="15.75">
      <c r="A5" s="145"/>
      <c r="B5" s="146"/>
      <c r="C5" s="168" t="s">
        <v>115</v>
      </c>
      <c r="D5" s="159">
        <v>0.15</v>
      </c>
      <c r="E5" s="160">
        <f t="shared" si="0"/>
        <v>0</v>
      </c>
      <c r="F5" s="150"/>
      <c r="G5" s="150"/>
      <c r="H5" s="169" t="s">
        <v>116</v>
      </c>
      <c r="I5" s="170"/>
      <c r="J5" s="153" t="s">
        <v>117</v>
      </c>
      <c r="K5" s="166" t="s">
        <v>118</v>
      </c>
      <c r="L5" s="167">
        <v>0.07</v>
      </c>
      <c r="M5" s="163" t="s">
        <v>119</v>
      </c>
    </row>
    <row r="6" spans="1:13" s="66" customFormat="1" ht="15.75">
      <c r="A6" s="145"/>
      <c r="B6" s="146"/>
      <c r="C6" s="168" t="s">
        <v>120</v>
      </c>
      <c r="D6" s="159">
        <v>0.35</v>
      </c>
      <c r="E6" s="160">
        <f t="shared" si="0"/>
        <v>0</v>
      </c>
      <c r="F6" s="171"/>
      <c r="G6" s="171"/>
      <c r="H6" s="169"/>
      <c r="I6" s="172"/>
      <c r="J6" s="153" t="s">
        <v>121</v>
      </c>
      <c r="K6" s="166" t="s">
        <v>122</v>
      </c>
      <c r="L6" s="167">
        <v>0.03</v>
      </c>
      <c r="M6" s="163"/>
    </row>
    <row r="7" spans="1:13" s="66" customFormat="1" ht="15.75">
      <c r="A7" s="145"/>
      <c r="B7" s="146"/>
      <c r="C7" s="168" t="s">
        <v>123</v>
      </c>
      <c r="D7" s="159">
        <v>0.07</v>
      </c>
      <c r="E7" s="173">
        <f t="shared" si="0"/>
        <v>0</v>
      </c>
      <c r="F7" s="174" t="s">
        <v>124</v>
      </c>
      <c r="G7" s="150"/>
      <c r="H7" s="175"/>
      <c r="I7" s="176"/>
      <c r="J7" s="153" t="s">
        <v>125</v>
      </c>
      <c r="K7" s="177" t="s">
        <v>126</v>
      </c>
      <c r="L7" s="178"/>
      <c r="M7" s="179"/>
    </row>
    <row r="8" spans="1:13" s="66" customFormat="1" ht="15.75">
      <c r="A8" s="145"/>
      <c r="B8" s="146"/>
      <c r="C8" s="168" t="s">
        <v>127</v>
      </c>
      <c r="D8" s="159">
        <v>0.03</v>
      </c>
      <c r="E8" s="173">
        <f t="shared" si="0"/>
        <v>0</v>
      </c>
      <c r="F8" s="180">
        <f>SUM(E5:E8)*I10</f>
        <v>0</v>
      </c>
      <c r="G8" s="150"/>
      <c r="H8" s="181" t="s">
        <v>128</v>
      </c>
      <c r="I8" s="182"/>
      <c r="J8" s="153" t="s">
        <v>129</v>
      </c>
      <c r="K8" s="183"/>
      <c r="L8" s="184"/>
      <c r="M8" s="185"/>
    </row>
    <row r="9" spans="1:13" s="66" customFormat="1" ht="15.75">
      <c r="A9" s="145"/>
      <c r="B9" s="146"/>
      <c r="C9" s="186" t="s">
        <v>130</v>
      </c>
      <c r="D9" s="159">
        <v>0.1</v>
      </c>
      <c r="E9" s="160">
        <f t="shared" si="0"/>
        <v>0</v>
      </c>
      <c r="F9" s="187"/>
      <c r="G9" s="150"/>
      <c r="H9" s="181" t="s">
        <v>131</v>
      </c>
      <c r="I9" s="188"/>
      <c r="J9" s="153" t="s">
        <v>132</v>
      </c>
      <c r="K9" s="171"/>
      <c r="L9" s="189"/>
      <c r="M9" s="185"/>
    </row>
    <row r="10" spans="1:13" s="66" customFormat="1" ht="30">
      <c r="A10" s="145"/>
      <c r="B10" s="146"/>
      <c r="C10" s="158" t="s">
        <v>133</v>
      </c>
      <c r="D10" s="159">
        <v>0.1</v>
      </c>
      <c r="E10" s="160">
        <f t="shared" si="0"/>
        <v>0</v>
      </c>
      <c r="F10" s="174" t="s">
        <v>134</v>
      </c>
      <c r="G10" s="150"/>
      <c r="H10" s="190" t="s">
        <v>135</v>
      </c>
      <c r="I10" s="188"/>
      <c r="J10" s="191" t="s">
        <v>132</v>
      </c>
      <c r="K10" s="171"/>
      <c r="L10" s="189"/>
      <c r="M10" s="185"/>
    </row>
    <row r="11" spans="1:13" s="66" customFormat="1" ht="15.75">
      <c r="A11" s="145"/>
      <c r="B11" s="146"/>
      <c r="C11" s="192" t="s">
        <v>136</v>
      </c>
      <c r="D11" s="159">
        <f>SUM(D3:D10)</f>
        <v>1</v>
      </c>
      <c r="E11" s="160">
        <f t="shared" si="0"/>
        <v>0</v>
      </c>
      <c r="F11" s="180">
        <f>E11-F8</f>
        <v>0</v>
      </c>
      <c r="G11" s="150"/>
      <c r="H11" s="150"/>
      <c r="I11" s="150"/>
      <c r="J11" s="150"/>
      <c r="K11" s="193"/>
      <c r="L11" s="150"/>
      <c r="M11" s="185"/>
    </row>
    <row r="12" spans="1:15" s="66" customFormat="1" ht="15.75">
      <c r="A12" s="145"/>
      <c r="B12" s="146"/>
      <c r="C12" s="194"/>
      <c r="D12" s="195"/>
      <c r="E12" s="196"/>
      <c r="F12" s="150"/>
      <c r="G12" s="150"/>
      <c r="H12" s="197"/>
      <c r="I12" s="198"/>
      <c r="J12" s="199"/>
      <c r="K12" s="193"/>
      <c r="L12" s="150"/>
      <c r="M12" s="185"/>
      <c r="N12" s="200"/>
      <c r="O12" s="200"/>
    </row>
    <row r="13" spans="1:17" s="66" customFormat="1" ht="15">
      <c r="A13" s="529" t="s">
        <v>137</v>
      </c>
      <c r="B13" s="529"/>
      <c r="C13" s="529"/>
      <c r="D13" s="529"/>
      <c r="E13" s="201" t="s">
        <v>138</v>
      </c>
      <c r="F13" s="202" t="s">
        <v>139</v>
      </c>
      <c r="G13" s="202" t="s">
        <v>140</v>
      </c>
      <c r="H13" s="203" t="s">
        <v>141</v>
      </c>
      <c r="I13" s="204" t="s">
        <v>139</v>
      </c>
      <c r="J13" s="205" t="s">
        <v>142</v>
      </c>
      <c r="K13" s="203" t="s">
        <v>143</v>
      </c>
      <c r="L13" s="206" t="s">
        <v>72</v>
      </c>
      <c r="M13" s="207"/>
      <c r="N13" s="117"/>
      <c r="O13" s="131"/>
      <c r="P13" s="208"/>
      <c r="Q13" s="132"/>
    </row>
    <row r="14" spans="1:17" s="66" customFormat="1" ht="15">
      <c r="A14" s="530" t="s">
        <v>144</v>
      </c>
      <c r="B14" s="530"/>
      <c r="C14" s="530"/>
      <c r="D14" s="530"/>
      <c r="E14" s="209"/>
      <c r="F14" s="210"/>
      <c r="G14" s="210"/>
      <c r="H14" s="211"/>
      <c r="I14" s="212"/>
      <c r="J14" s="213"/>
      <c r="K14" s="213"/>
      <c r="L14" s="213"/>
      <c r="M14" s="214"/>
      <c r="N14" s="117"/>
      <c r="O14" s="131"/>
      <c r="P14" s="208"/>
      <c r="Q14" s="132"/>
    </row>
    <row r="15" spans="1:17" s="66" customFormat="1" ht="15">
      <c r="A15" s="531" t="s">
        <v>145</v>
      </c>
      <c r="B15" s="531"/>
      <c r="C15" s="531"/>
      <c r="D15" s="531"/>
      <c r="E15" s="215">
        <v>0.25</v>
      </c>
      <c r="F15" s="216">
        <f>I4*E15/'Mode d''emploi'!F28</f>
        <v>0</v>
      </c>
      <c r="G15" s="216">
        <f>IF(I9=1,F15*'Mode d''emploi'!D31,F15*'Mode d''emploi'!D28)</f>
        <v>0</v>
      </c>
      <c r="H15" s="215">
        <v>1</v>
      </c>
      <c r="I15" s="216">
        <f>I4*H15/'Mode d''emploi'!F28</f>
        <v>0</v>
      </c>
      <c r="J15" s="217">
        <f>'Coûts_gains variables_ Dom2'!I15*'Mode d''emploi'!D28</f>
        <v>0</v>
      </c>
      <c r="K15" s="218" t="s">
        <v>146</v>
      </c>
      <c r="L15" s="219" t="s">
        <v>147</v>
      </c>
      <c r="M15" s="220"/>
      <c r="N15" s="117"/>
      <c r="O15" s="131"/>
      <c r="P15" s="208"/>
      <c r="Q15" s="132"/>
    </row>
    <row r="16" spans="1:17" s="66" customFormat="1" ht="15">
      <c r="A16" s="532" t="s">
        <v>148</v>
      </c>
      <c r="B16" s="532"/>
      <c r="C16" s="532"/>
      <c r="D16" s="532"/>
      <c r="E16" s="221">
        <v>0.25</v>
      </c>
      <c r="F16" s="222">
        <f>I5*E16/'Mode d''emploi'!F28</f>
        <v>0</v>
      </c>
      <c r="G16" s="222">
        <f>IF(I9=1,F16*'Mode d''emploi'!D31,F16*'Mode d''emploi'!D28)</f>
        <v>0</v>
      </c>
      <c r="H16" s="221">
        <v>1</v>
      </c>
      <c r="I16" s="222">
        <f>I5*H16/'Mode d''emploi'!F28</f>
        <v>0</v>
      </c>
      <c r="J16" s="223">
        <f>IF(I10=1,I16*'Mode d''emploi'!D29,'Coûts_gains variables_ Dom2'!I16*'Mode d''emploi'!D28)</f>
        <v>0</v>
      </c>
      <c r="K16" s="224" t="s">
        <v>146</v>
      </c>
      <c r="L16" s="225"/>
      <c r="M16" s="226"/>
      <c r="N16" s="117"/>
      <c r="O16" s="131"/>
      <c r="P16" s="208"/>
      <c r="Q16" s="132"/>
    </row>
    <row r="17" spans="1:17" s="66" customFormat="1" ht="15">
      <c r="A17" s="533"/>
      <c r="B17" s="533"/>
      <c r="C17" s="533"/>
      <c r="D17" s="533"/>
      <c r="E17" s="189"/>
      <c r="F17" s="222">
        <f>I6*E16/'Mode d''emploi'!F28</f>
        <v>0</v>
      </c>
      <c r="G17" s="222">
        <f>IF(I9=1,F17*'Mode d''emploi'!D31,F17*'Mode d''emploi'!D28)</f>
        <v>0</v>
      </c>
      <c r="H17" s="227">
        <v>2</v>
      </c>
      <c r="I17" s="222">
        <f>I6*H17/'Mode d''emploi'!F28</f>
        <v>0</v>
      </c>
      <c r="J17" s="223">
        <f>IF(I10=1,I17*'Mode d''emploi'!D29,'Coûts_gains variables_ Dom2'!I17*'Mode d''emploi'!D28)</f>
        <v>0</v>
      </c>
      <c r="K17" s="224" t="s">
        <v>146</v>
      </c>
      <c r="L17" s="225"/>
      <c r="M17" s="226"/>
      <c r="N17" s="117"/>
      <c r="O17" s="131"/>
      <c r="P17" s="208"/>
      <c r="Q17" s="132"/>
    </row>
    <row r="18" spans="1:17" s="66" customFormat="1" ht="15">
      <c r="A18" s="533"/>
      <c r="B18" s="533"/>
      <c r="C18" s="533"/>
      <c r="D18" s="533"/>
      <c r="E18" s="189"/>
      <c r="F18" s="222">
        <f>I7*E16/'Mode d''emploi'!F28</f>
        <v>0</v>
      </c>
      <c r="G18" s="222">
        <f>IF(I9=1,F18*'Mode d''emploi'!D31,F18*'Mode d''emploi'!D28)</f>
        <v>0</v>
      </c>
      <c r="H18" s="227">
        <v>4</v>
      </c>
      <c r="I18" s="222">
        <f>I7*H18/'Mode d''emploi'!F28</f>
        <v>0</v>
      </c>
      <c r="J18" s="223">
        <f>IF(I10=1,I18*'Mode d''emploi'!D29,'Coûts_gains variables_ Dom2'!I18*'Mode d''emploi'!D28)</f>
        <v>0</v>
      </c>
      <c r="K18" s="224" t="s">
        <v>146</v>
      </c>
      <c r="L18" s="225"/>
      <c r="M18" s="226"/>
      <c r="N18" s="117"/>
      <c r="O18" s="131"/>
      <c r="P18" s="208"/>
      <c r="Q18" s="132"/>
    </row>
    <row r="19" spans="1:17" s="66" customFormat="1" ht="15">
      <c r="A19" s="534" t="s">
        <v>149</v>
      </c>
      <c r="B19" s="534"/>
      <c r="C19" s="534"/>
      <c r="D19" s="534"/>
      <c r="E19" s="228">
        <v>0.5</v>
      </c>
      <c r="F19" s="229">
        <f>I4*E19/'Mode d''emploi'!F28</f>
        <v>0</v>
      </c>
      <c r="G19" s="229">
        <f>IF(I9=1,F19*'Mode d''emploi'!D31,F19*'Mode d''emploi'!D28)</f>
        <v>0</v>
      </c>
      <c r="H19" s="228">
        <v>2</v>
      </c>
      <c r="I19" s="229">
        <f>I4*H19/'Mode d''emploi'!F28</f>
        <v>0</v>
      </c>
      <c r="J19" s="230">
        <f>I19*'Mode d''emploi'!D28</f>
        <v>0</v>
      </c>
      <c r="K19" s="231" t="s">
        <v>146</v>
      </c>
      <c r="L19" s="232"/>
      <c r="M19" s="233"/>
      <c r="N19" s="117"/>
      <c r="O19" s="131"/>
      <c r="P19" s="208"/>
      <c r="Q19" s="132"/>
    </row>
    <row r="20" spans="1:17" s="66" customFormat="1" ht="15">
      <c r="A20" s="535" t="s">
        <v>150</v>
      </c>
      <c r="B20" s="535"/>
      <c r="C20" s="535"/>
      <c r="D20" s="535"/>
      <c r="E20" s="234"/>
      <c r="F20" s="235"/>
      <c r="G20" s="235"/>
      <c r="H20" s="236"/>
      <c r="I20" s="235"/>
      <c r="J20" s="235"/>
      <c r="K20" s="235"/>
      <c r="L20" s="235"/>
      <c r="M20" s="237"/>
      <c r="N20" s="117"/>
      <c r="O20" s="131"/>
      <c r="P20" s="208"/>
      <c r="Q20" s="132"/>
    </row>
    <row r="21" spans="1:17" s="66" customFormat="1" ht="15">
      <c r="A21" s="532" t="s">
        <v>151</v>
      </c>
      <c r="B21" s="532"/>
      <c r="C21" s="532"/>
      <c r="D21" s="532"/>
      <c r="E21" s="215">
        <v>0.125</v>
      </c>
      <c r="F21" s="216">
        <f>E21*I8*I4/'Mode d''emploi'!F28</f>
        <v>0</v>
      </c>
      <c r="G21" s="216">
        <f>IF(I9=1,F21*'Mode d''emploi'!D31,F21*'Mode d''emploi'!D28)</f>
        <v>0</v>
      </c>
      <c r="H21" s="238">
        <v>0.25</v>
      </c>
      <c r="I21" s="216">
        <f>H21*I8*I5/'Mode d''emploi'!F28</f>
        <v>0</v>
      </c>
      <c r="J21" s="217">
        <f>IF(I10=1,I21*'Mode d''emploi'!D29,'Coûts_gains variables_ Dom2'!I21*'Mode d''emploi'!D28)</f>
        <v>0</v>
      </c>
      <c r="K21" s="218" t="s">
        <v>152</v>
      </c>
      <c r="L21" s="219"/>
      <c r="M21" s="220"/>
      <c r="N21" s="117"/>
      <c r="O21" s="131"/>
      <c r="P21" s="208"/>
      <c r="Q21" s="132"/>
    </row>
    <row r="22" spans="1:17" s="66" customFormat="1" ht="15">
      <c r="A22" s="533"/>
      <c r="B22" s="533"/>
      <c r="C22" s="533"/>
      <c r="D22" s="533"/>
      <c r="E22" s="189"/>
      <c r="F22" s="189"/>
      <c r="G22" s="189"/>
      <c r="H22" s="239">
        <v>0.5</v>
      </c>
      <c r="I22" s="222">
        <f>H22*I8*I6/'Mode d''emploi'!F28</f>
        <v>0</v>
      </c>
      <c r="J22" s="223">
        <f>IF(I10=1,I22*'Mode d''emploi'!D29,'Coûts_gains variables_ Dom2'!I22*'Mode d''emploi'!D28)</f>
        <v>0</v>
      </c>
      <c r="K22" s="224"/>
      <c r="L22" s="225"/>
      <c r="M22" s="226"/>
      <c r="N22" s="117"/>
      <c r="O22" s="131"/>
      <c r="P22" s="208"/>
      <c r="Q22" s="132"/>
    </row>
    <row r="23" spans="1:17" s="66" customFormat="1" ht="15">
      <c r="A23" s="533"/>
      <c r="B23" s="533"/>
      <c r="C23" s="533"/>
      <c r="D23" s="533"/>
      <c r="E23" s="189"/>
      <c r="F23" s="189"/>
      <c r="G23" s="189"/>
      <c r="H23" s="239">
        <v>1</v>
      </c>
      <c r="I23" s="222">
        <f>H23*I8*I7/'Mode d''emploi'!F28</f>
        <v>0</v>
      </c>
      <c r="J23" s="223">
        <f>IF(I10=1,I23*'Mode d''emploi'!D29,'Coûts_gains variables_ Dom2'!I23*'Mode d''emploi'!D28)</f>
        <v>0</v>
      </c>
      <c r="K23" s="224"/>
      <c r="L23" s="225"/>
      <c r="M23" s="226"/>
      <c r="N23" s="117"/>
      <c r="O23" s="131"/>
      <c r="P23" s="208"/>
      <c r="Q23" s="132"/>
    </row>
    <row r="24" spans="1:17" s="66" customFormat="1" ht="15">
      <c r="A24" s="532" t="s">
        <v>153</v>
      </c>
      <c r="B24" s="532"/>
      <c r="C24" s="532"/>
      <c r="D24" s="532"/>
      <c r="E24" s="240">
        <v>0.125</v>
      </c>
      <c r="F24" s="222">
        <f>E24*I8*I5/'Mode d''emploi'!F28</f>
        <v>0</v>
      </c>
      <c r="G24" s="223">
        <f>IF(I9=1,F24*'Mode d''emploi'!D31,F24*'Mode d''emploi'!D28)</f>
        <v>0</v>
      </c>
      <c r="H24" s="241">
        <v>0.5</v>
      </c>
      <c r="I24" s="222">
        <f>H24*I8*I5/'Mode d''emploi'!F28</f>
        <v>0</v>
      </c>
      <c r="J24" s="223">
        <f>IF(I10=1,I24*'Mode d''emploi'!D29,'Coûts_gains variables_ Dom2'!I24*'Mode d''emploi'!D28)</f>
        <v>0</v>
      </c>
      <c r="K24" s="224" t="s">
        <v>152</v>
      </c>
      <c r="L24" s="225" t="s">
        <v>154</v>
      </c>
      <c r="M24" s="226"/>
      <c r="N24" s="117"/>
      <c r="O24" s="131"/>
      <c r="P24" s="208"/>
      <c r="Q24" s="132"/>
    </row>
    <row r="25" spans="1:17" s="66" customFormat="1" ht="15">
      <c r="A25" s="536"/>
      <c r="B25" s="536"/>
      <c r="C25" s="536"/>
      <c r="D25" s="536"/>
      <c r="E25" s="240">
        <v>0.25</v>
      </c>
      <c r="F25" s="222">
        <f>E25*I8*I6/'Mode d''emploi'!F28</f>
        <v>0</v>
      </c>
      <c r="G25" s="223">
        <f>IF(I9=1,F25*'Mode d''emploi'!D31,F25*'Mode d''emploi'!D28)</f>
        <v>0</v>
      </c>
      <c r="H25" s="241">
        <v>1</v>
      </c>
      <c r="I25" s="222">
        <f>H25*I8*I6/'Mode d''emploi'!F28</f>
        <v>0</v>
      </c>
      <c r="J25" s="223">
        <f>IF(I10=1,I25*'Mode d''emploi'!D29,'Coûts_gains variables_ Dom2'!I25*'Mode d''emploi'!D28)</f>
        <v>0</v>
      </c>
      <c r="K25" s="224"/>
      <c r="L25" s="225"/>
      <c r="M25" s="226"/>
      <c r="N25" s="117"/>
      <c r="O25" s="131"/>
      <c r="P25" s="208"/>
      <c r="Q25" s="132"/>
    </row>
    <row r="26" spans="1:17" s="66" customFormat="1" ht="15">
      <c r="A26" s="536"/>
      <c r="B26" s="536"/>
      <c r="C26" s="536"/>
      <c r="D26" s="536"/>
      <c r="E26" s="242">
        <v>0.5</v>
      </c>
      <c r="F26" s="229">
        <f>E26*I8*I7/'Mode d''emploi'!F28</f>
        <v>0</v>
      </c>
      <c r="G26" s="230">
        <f>IF(I9=1,F26*'Mode d''emploi'!D31,F26*'Mode d''emploi'!D28)</f>
        <v>0</v>
      </c>
      <c r="H26" s="243">
        <v>2</v>
      </c>
      <c r="I26" s="229">
        <f>H26*I8*I7/'Mode d''emploi'!F28</f>
        <v>0</v>
      </c>
      <c r="J26" s="230">
        <f>IF(I10=1,I26*'Mode d''emploi'!D29,'Coûts_gains variables_ Dom2'!I26*'Mode d''emploi'!D28)</f>
        <v>0</v>
      </c>
      <c r="K26" s="231"/>
      <c r="L26" s="232"/>
      <c r="M26" s="233"/>
      <c r="N26" s="117"/>
      <c r="O26" s="131"/>
      <c r="P26" s="208"/>
      <c r="Q26" s="132"/>
    </row>
    <row r="27" spans="1:17" s="66" customFormat="1" ht="15">
      <c r="A27" s="535" t="s">
        <v>155</v>
      </c>
      <c r="B27" s="535"/>
      <c r="C27" s="535"/>
      <c r="D27" s="535"/>
      <c r="E27" s="234"/>
      <c r="F27" s="235"/>
      <c r="G27" s="235"/>
      <c r="H27" s="244"/>
      <c r="I27" s="235"/>
      <c r="J27" s="235"/>
      <c r="K27" s="235"/>
      <c r="L27" s="235"/>
      <c r="M27" s="237"/>
      <c r="N27" s="117"/>
      <c r="O27" s="131"/>
      <c r="P27" s="208"/>
      <c r="Q27" s="132"/>
    </row>
    <row r="28" spans="1:17" s="66" customFormat="1" ht="15">
      <c r="A28" s="532" t="s">
        <v>156</v>
      </c>
      <c r="B28" s="532"/>
      <c r="C28" s="532"/>
      <c r="D28" s="532"/>
      <c r="E28" s="245"/>
      <c r="F28" s="246"/>
      <c r="G28" s="246"/>
      <c r="H28" s="247">
        <v>0</v>
      </c>
      <c r="I28" s="222">
        <f>E6*H28</f>
        <v>0</v>
      </c>
      <c r="J28" s="223">
        <f>IF(I10=1,I28*'Mode d''emploi'!D29,I28*'Mode d''emploi'!D28)</f>
        <v>0</v>
      </c>
      <c r="K28" s="224" t="s">
        <v>157</v>
      </c>
      <c r="L28" s="225"/>
      <c r="M28" s="226"/>
      <c r="N28" s="117"/>
      <c r="O28" s="131"/>
      <c r="P28" s="208"/>
      <c r="Q28" s="132"/>
    </row>
    <row r="29" spans="1:17" s="66" customFormat="1" ht="15">
      <c r="A29" s="532" t="s">
        <v>158</v>
      </c>
      <c r="B29" s="532"/>
      <c r="C29" s="532"/>
      <c r="D29" s="532"/>
      <c r="E29" s="245" t="s">
        <v>159</v>
      </c>
      <c r="F29" s="246" t="s">
        <v>159</v>
      </c>
      <c r="G29" s="246"/>
      <c r="H29" s="247">
        <v>0</v>
      </c>
      <c r="I29" s="248">
        <f>E6*H29</f>
        <v>0</v>
      </c>
      <c r="J29" s="249">
        <f>IF(I10=1,I29*'Mode d''emploi'!D29,I29*'Mode d''emploi'!D28)</f>
        <v>0</v>
      </c>
      <c r="K29" s="224" t="s">
        <v>160</v>
      </c>
      <c r="L29" s="225"/>
      <c r="M29" s="226"/>
      <c r="N29" s="117"/>
      <c r="O29" s="131"/>
      <c r="P29" s="208"/>
      <c r="Q29" s="132"/>
    </row>
    <row r="30" spans="1:13" s="66" customFormat="1" ht="15">
      <c r="A30" s="533" t="s">
        <v>161</v>
      </c>
      <c r="B30" s="533"/>
      <c r="C30" s="533"/>
      <c r="D30" s="533"/>
      <c r="E30" s="245" t="s">
        <v>159</v>
      </c>
      <c r="F30" s="246" t="s">
        <v>159</v>
      </c>
      <c r="G30" s="246"/>
      <c r="H30" s="247">
        <v>0.01</v>
      </c>
      <c r="I30" s="248">
        <f>E6*H30</f>
        <v>0</v>
      </c>
      <c r="J30" s="249">
        <f>IF(I10=1,I30*'Mode d''emploi'!D29,I30*'Mode d''emploi'!D28)</f>
        <v>0</v>
      </c>
      <c r="K30" s="224" t="s">
        <v>160</v>
      </c>
      <c r="L30" s="225"/>
      <c r="M30" s="226"/>
    </row>
    <row r="31" spans="1:13" s="250" customFormat="1" ht="15">
      <c r="A31" s="533" t="s">
        <v>162</v>
      </c>
      <c r="B31" s="533"/>
      <c r="C31" s="533"/>
      <c r="D31" s="533"/>
      <c r="E31" s="245"/>
      <c r="F31" s="246"/>
      <c r="G31" s="246"/>
      <c r="H31" s="247">
        <v>0.2</v>
      </c>
      <c r="I31" s="248">
        <f>H31*E8</f>
        <v>0</v>
      </c>
      <c r="J31" s="249">
        <f>IF(I10=1,I31*'Mode d''emploi'!D29,'Coûts_gains variables_ Dom2'!I31*'Mode d''emploi'!D28)</f>
        <v>0</v>
      </c>
      <c r="K31" s="224" t="s">
        <v>163</v>
      </c>
      <c r="L31" s="225" t="s">
        <v>164</v>
      </c>
      <c r="M31" s="226"/>
    </row>
    <row r="32" spans="1:13" s="66" customFormat="1" ht="15">
      <c r="A32" s="536" t="s">
        <v>165</v>
      </c>
      <c r="B32" s="536"/>
      <c r="C32" s="536"/>
      <c r="D32" s="536"/>
      <c r="E32" s="251" t="s">
        <v>166</v>
      </c>
      <c r="F32" s="252" t="s">
        <v>159</v>
      </c>
      <c r="G32" s="252"/>
      <c r="H32" s="253" t="s">
        <v>166</v>
      </c>
      <c r="I32" s="254"/>
      <c r="J32" s="255"/>
      <c r="K32" s="231" t="s">
        <v>160</v>
      </c>
      <c r="L32" s="232"/>
      <c r="M32" s="233"/>
    </row>
    <row r="33" spans="1:13" s="66" customFormat="1" ht="15">
      <c r="A33" s="530" t="s">
        <v>167</v>
      </c>
      <c r="B33" s="530"/>
      <c r="C33" s="530"/>
      <c r="D33" s="530"/>
      <c r="E33" s="256"/>
      <c r="F33" s="257"/>
      <c r="G33" s="257"/>
      <c r="H33" s="258"/>
      <c r="I33" s="259"/>
      <c r="J33" s="260"/>
      <c r="K33" s="224"/>
      <c r="L33" s="225"/>
      <c r="M33" s="226"/>
    </row>
    <row r="34" spans="1:13" s="66" customFormat="1" ht="15">
      <c r="A34" s="537"/>
      <c r="B34" s="537"/>
      <c r="C34" s="537"/>
      <c r="D34" s="537"/>
      <c r="E34" s="256"/>
      <c r="F34" s="257"/>
      <c r="G34" s="261"/>
      <c r="H34" s="258"/>
      <c r="I34" s="257"/>
      <c r="J34" s="262"/>
      <c r="K34" s="246"/>
      <c r="L34" s="263"/>
      <c r="M34" s="264"/>
    </row>
    <row r="35" spans="1:13" s="66" customFormat="1" ht="15">
      <c r="A35" s="537"/>
      <c r="B35" s="537"/>
      <c r="C35" s="537"/>
      <c r="D35" s="537"/>
      <c r="E35" s="256"/>
      <c r="F35" s="257"/>
      <c r="G35" s="261"/>
      <c r="H35" s="258"/>
      <c r="I35" s="257"/>
      <c r="J35" s="262"/>
      <c r="K35" s="246"/>
      <c r="L35" s="263"/>
      <c r="M35" s="264"/>
    </row>
    <row r="36" spans="1:13" s="66" customFormat="1" ht="15">
      <c r="A36" s="537"/>
      <c r="B36" s="537"/>
      <c r="C36" s="537"/>
      <c r="D36" s="537"/>
      <c r="E36" s="256"/>
      <c r="F36" s="257"/>
      <c r="G36" s="261">
        <f>SUM(G15:G27)</f>
        <v>0</v>
      </c>
      <c r="H36" s="258"/>
      <c r="I36" s="257"/>
      <c r="J36" s="262">
        <f>SUM(J15:J35)</f>
        <v>0</v>
      </c>
      <c r="K36" s="246"/>
      <c r="L36" s="263"/>
      <c r="M36" s="265"/>
    </row>
    <row r="37" spans="1:13" s="66" customFormat="1" ht="15">
      <c r="A37" s="538" t="s">
        <v>168</v>
      </c>
      <c r="B37" s="538"/>
      <c r="C37" s="538"/>
      <c r="D37" s="538"/>
      <c r="E37" s="266"/>
      <c r="F37" s="267"/>
      <c r="G37" s="267"/>
      <c r="H37" s="268"/>
      <c r="I37" s="267"/>
      <c r="J37" s="267"/>
      <c r="K37" s="267"/>
      <c r="L37" s="267"/>
      <c r="M37" s="269"/>
    </row>
    <row r="38" spans="1:13" s="66" customFormat="1" ht="15">
      <c r="A38" s="539" t="s">
        <v>33</v>
      </c>
      <c r="B38" s="539"/>
      <c r="C38" s="539"/>
      <c r="D38" s="539"/>
      <c r="E38" s="270"/>
      <c r="F38" s="271"/>
      <c r="G38" s="271"/>
      <c r="H38" s="272"/>
      <c r="I38" s="213"/>
      <c r="J38" s="213"/>
      <c r="K38" s="213"/>
      <c r="L38" s="213"/>
      <c r="M38" s="273"/>
    </row>
    <row r="39" spans="1:13" s="66" customFormat="1" ht="15">
      <c r="A39" s="532" t="s">
        <v>169</v>
      </c>
      <c r="B39" s="532"/>
      <c r="C39" s="532"/>
      <c r="D39" s="532"/>
      <c r="E39" s="274"/>
      <c r="F39" s="275"/>
      <c r="G39" s="275"/>
      <c r="H39" s="276">
        <v>0.05</v>
      </c>
      <c r="I39" s="222">
        <f>E3*H39</f>
        <v>0</v>
      </c>
      <c r="J39" s="277">
        <f>I39*'Mode d''emploi'!D28</f>
        <v>0</v>
      </c>
      <c r="K39" s="224" t="s">
        <v>170</v>
      </c>
      <c r="L39" s="225"/>
      <c r="M39" s="264"/>
    </row>
    <row r="40" spans="1:13" s="66" customFormat="1" ht="15.75" customHeight="1">
      <c r="A40" s="532" t="s">
        <v>171</v>
      </c>
      <c r="B40" s="532"/>
      <c r="C40" s="532"/>
      <c r="D40" s="532"/>
      <c r="E40" s="274"/>
      <c r="F40" s="275"/>
      <c r="G40" s="275"/>
      <c r="H40" s="276">
        <v>0.02</v>
      </c>
      <c r="I40" s="278">
        <f>IF(I10=1,H40*(E5+E6+E7),0)</f>
        <v>0</v>
      </c>
      <c r="J40" s="277">
        <f>IF(I10=1,I40*'Mode d''emploi'!D29,I40*'Mode d''emploi'!D28)</f>
        <v>0</v>
      </c>
      <c r="K40" s="224" t="s">
        <v>172</v>
      </c>
      <c r="L40" s="225" t="s">
        <v>173</v>
      </c>
      <c r="M40" s="264"/>
    </row>
    <row r="41" spans="1:13" s="66" customFormat="1" ht="15">
      <c r="A41" s="532" t="s">
        <v>174</v>
      </c>
      <c r="B41" s="532"/>
      <c r="C41" s="532"/>
      <c r="D41" s="532"/>
      <c r="E41" s="274"/>
      <c r="F41" s="275"/>
      <c r="G41" s="275"/>
      <c r="H41" s="276">
        <v>0.01</v>
      </c>
      <c r="I41" s="222">
        <f>IF(I10=1,H41*(E5+E6+E7),0)</f>
        <v>0</v>
      </c>
      <c r="J41" s="277">
        <f>IF(I10=1,I41*'Mode d''emploi'!D29,I41*'Mode d''emploi'!D28)</f>
        <v>0</v>
      </c>
      <c r="K41" s="224" t="s">
        <v>175</v>
      </c>
      <c r="L41" s="225" t="s">
        <v>173</v>
      </c>
      <c r="M41" s="264"/>
    </row>
    <row r="42" spans="1:13" s="250" customFormat="1" ht="15">
      <c r="A42" s="532" t="s">
        <v>176</v>
      </c>
      <c r="B42" s="532"/>
      <c r="C42" s="532"/>
      <c r="D42" s="532"/>
      <c r="E42" s="274"/>
      <c r="F42" s="275"/>
      <c r="G42" s="275"/>
      <c r="H42" s="276">
        <v>0.01</v>
      </c>
      <c r="I42" s="222">
        <f>IF(I10=1,H42*(E5+E6+E7),0)</f>
        <v>0</v>
      </c>
      <c r="J42" s="277">
        <f>IF(I10=1,I42*'Mode d''emploi'!D29,I42*'Mode d''emploi'!D28)</f>
        <v>0</v>
      </c>
      <c r="K42" s="224" t="s">
        <v>177</v>
      </c>
      <c r="L42" s="225" t="s">
        <v>173</v>
      </c>
      <c r="M42" s="264"/>
    </row>
    <row r="43" spans="1:13" s="66" customFormat="1" ht="15">
      <c r="A43" s="540" t="s">
        <v>178</v>
      </c>
      <c r="B43" s="540"/>
      <c r="C43" s="540"/>
      <c r="D43" s="540"/>
      <c r="E43" s="279"/>
      <c r="F43" s="280"/>
      <c r="G43" s="280"/>
      <c r="H43" s="251">
        <v>0.01</v>
      </c>
      <c r="I43" s="229">
        <f>IF(I10=1,H43*(E5+E6+E7),0)</f>
        <v>0</v>
      </c>
      <c r="J43" s="277">
        <f>IF(I10=1,I43*'Mode d''emploi'!D29,I43*'Mode d''emploi'!D28)</f>
        <v>0</v>
      </c>
      <c r="K43" s="231" t="s">
        <v>177</v>
      </c>
      <c r="L43" s="232" t="s">
        <v>173</v>
      </c>
      <c r="M43" s="281"/>
    </row>
    <row r="44" spans="1:13" s="66" customFormat="1" ht="15">
      <c r="A44" s="539" t="s">
        <v>34</v>
      </c>
      <c r="B44" s="539"/>
      <c r="C44" s="539"/>
      <c r="D44" s="539"/>
      <c r="E44" s="282"/>
      <c r="F44" s="235"/>
      <c r="G44" s="235"/>
      <c r="H44" s="283"/>
      <c r="I44" s="235"/>
      <c r="J44" s="235"/>
      <c r="K44" s="235"/>
      <c r="L44" s="235"/>
      <c r="M44" s="284"/>
    </row>
    <row r="45" spans="1:13" s="250" customFormat="1" ht="15">
      <c r="A45" s="532" t="s">
        <v>179</v>
      </c>
      <c r="B45" s="532"/>
      <c r="C45" s="532"/>
      <c r="D45" s="532"/>
      <c r="E45" s="224"/>
      <c r="F45" s="224"/>
      <c r="G45" s="224"/>
      <c r="H45" s="276">
        <v>0.02</v>
      </c>
      <c r="I45" s="222">
        <f>H45*E3</f>
        <v>0</v>
      </c>
      <c r="J45" s="277">
        <f>I45*'Mode d''emploi'!D28</f>
        <v>0</v>
      </c>
      <c r="K45" s="224" t="s">
        <v>180</v>
      </c>
      <c r="L45" s="225"/>
      <c r="M45" s="264"/>
    </row>
    <row r="46" spans="1:13" s="66" customFormat="1" ht="15">
      <c r="A46" s="534" t="s">
        <v>181</v>
      </c>
      <c r="B46" s="534"/>
      <c r="C46" s="534"/>
      <c r="D46" s="534"/>
      <c r="E46" s="231"/>
      <c r="F46" s="231"/>
      <c r="G46" s="231"/>
      <c r="H46" s="251">
        <v>0.02</v>
      </c>
      <c r="I46" s="229">
        <f>IF(I10=0,(E5+E6+E7)*H46,0)</f>
        <v>0</v>
      </c>
      <c r="J46" s="285">
        <f>IF(I10=1,I46*'Mode d''emploi'!D29,I46*'Mode d''emploi'!D28)</f>
        <v>0</v>
      </c>
      <c r="K46" s="231" t="s">
        <v>182</v>
      </c>
      <c r="L46" s="232"/>
      <c r="M46" s="286"/>
    </row>
    <row r="47" spans="1:13" s="66" customFormat="1" ht="15">
      <c r="A47" s="539" t="s">
        <v>35</v>
      </c>
      <c r="B47" s="539"/>
      <c r="C47" s="539"/>
      <c r="D47" s="539"/>
      <c r="E47" s="282"/>
      <c r="F47" s="235"/>
      <c r="G47" s="235"/>
      <c r="H47" s="283"/>
      <c r="I47" s="235"/>
      <c r="J47" s="235"/>
      <c r="K47" s="235"/>
      <c r="L47" s="235"/>
      <c r="M47" s="284"/>
    </row>
    <row r="48" spans="1:13" s="66" customFormat="1" ht="15">
      <c r="A48" s="532" t="s">
        <v>183</v>
      </c>
      <c r="B48" s="532"/>
      <c r="C48" s="532"/>
      <c r="D48" s="532"/>
      <c r="E48" s="287"/>
      <c r="F48" s="288"/>
      <c r="G48" s="288"/>
      <c r="H48" s="247">
        <v>0.005</v>
      </c>
      <c r="I48" s="289">
        <f>(E11*H48)</f>
        <v>0</v>
      </c>
      <c r="J48" s="290">
        <f>(F11*H48*'Mode d''emploi'!D28)+(F8*'Coûts_gains variables_ Dom1'!H48)</f>
        <v>0</v>
      </c>
      <c r="K48" s="288" t="s">
        <v>184</v>
      </c>
      <c r="L48" s="291"/>
      <c r="M48" s="264"/>
    </row>
    <row r="49" spans="1:13" s="66" customFormat="1" ht="15">
      <c r="A49" s="534" t="s">
        <v>185</v>
      </c>
      <c r="B49" s="534"/>
      <c r="C49" s="534"/>
      <c r="D49" s="534"/>
      <c r="E49" s="231"/>
      <c r="F49" s="231"/>
      <c r="G49" s="231"/>
      <c r="H49" s="251">
        <v>0.005</v>
      </c>
      <c r="I49" s="229">
        <f>H49*E6</f>
        <v>0</v>
      </c>
      <c r="J49" s="285">
        <f>IF(I10=1,I49*'Mode d''emploi'!D29,I49*'Mode d''emploi'!D29)</f>
        <v>0</v>
      </c>
      <c r="K49" s="292" t="s">
        <v>182</v>
      </c>
      <c r="L49" s="232"/>
      <c r="M49" s="286"/>
    </row>
    <row r="50" spans="1:13" s="66" customFormat="1" ht="15">
      <c r="A50" s="539" t="s">
        <v>36</v>
      </c>
      <c r="B50" s="539"/>
      <c r="C50" s="539"/>
      <c r="D50" s="539"/>
      <c r="E50" s="293"/>
      <c r="F50" s="235"/>
      <c r="G50" s="235"/>
      <c r="H50" s="283"/>
      <c r="I50" s="294"/>
      <c r="J50" s="294"/>
      <c r="K50" s="294"/>
      <c r="L50" s="295"/>
      <c r="M50" s="284"/>
    </row>
    <row r="51" spans="1:13" s="66" customFormat="1" ht="15">
      <c r="A51" s="532" t="s">
        <v>186</v>
      </c>
      <c r="B51" s="532"/>
      <c r="C51" s="532"/>
      <c r="D51" s="532"/>
      <c r="E51" s="296"/>
      <c r="F51" s="297"/>
      <c r="G51" s="297"/>
      <c r="H51" s="247">
        <v>0.01</v>
      </c>
      <c r="I51" s="222">
        <f>IF(I10=1,0,E6*H51)</f>
        <v>0</v>
      </c>
      <c r="J51" s="290">
        <f>I51*'Mode d''emploi'!D27</f>
        <v>0</v>
      </c>
      <c r="K51" s="224" t="s">
        <v>187</v>
      </c>
      <c r="L51" s="225" t="s">
        <v>188</v>
      </c>
      <c r="M51" s="264"/>
    </row>
    <row r="52" spans="1:13" s="66" customFormat="1" ht="15">
      <c r="A52" s="532" t="s">
        <v>189</v>
      </c>
      <c r="B52" s="532"/>
      <c r="C52" s="532"/>
      <c r="D52" s="532"/>
      <c r="E52" s="274"/>
      <c r="F52" s="274"/>
      <c r="G52" s="274"/>
      <c r="H52" s="247">
        <v>0.1</v>
      </c>
      <c r="I52" s="289">
        <f>H52*L2*F11*L3</f>
        <v>0</v>
      </c>
      <c r="J52" s="290">
        <f>I52*'Mode d''emploi'!D28</f>
        <v>0</v>
      </c>
      <c r="K52" s="288" t="s">
        <v>190</v>
      </c>
      <c r="L52" s="291"/>
      <c r="M52" s="264"/>
    </row>
    <row r="53" spans="1:13" s="66" customFormat="1" ht="15">
      <c r="A53" s="532" t="s">
        <v>191</v>
      </c>
      <c r="B53" s="532"/>
      <c r="C53" s="532"/>
      <c r="D53" s="532"/>
      <c r="E53" s="274"/>
      <c r="F53" s="274"/>
      <c r="G53" s="274"/>
      <c r="H53" s="247">
        <v>0.005</v>
      </c>
      <c r="I53" s="222">
        <f>E6*H53</f>
        <v>0</v>
      </c>
      <c r="J53" s="290">
        <f>I53*'Mode d''emploi'!D29</f>
        <v>0</v>
      </c>
      <c r="K53" s="224" t="s">
        <v>192</v>
      </c>
      <c r="L53" s="225"/>
      <c r="M53" s="264"/>
    </row>
    <row r="54" spans="1:13" s="66" customFormat="1" ht="15">
      <c r="A54" s="534" t="s">
        <v>193</v>
      </c>
      <c r="B54" s="534"/>
      <c r="C54" s="534"/>
      <c r="D54" s="534"/>
      <c r="E54" s="279"/>
      <c r="F54" s="279"/>
      <c r="G54" s="279"/>
      <c r="H54" s="298">
        <v>0.02</v>
      </c>
      <c r="I54" s="229">
        <f>H54*L3*L2*F11</f>
        <v>0</v>
      </c>
      <c r="J54" s="290">
        <f>I54*'Mode d''emploi'!D30</f>
        <v>0</v>
      </c>
      <c r="K54" s="231" t="s">
        <v>194</v>
      </c>
      <c r="L54" s="232"/>
      <c r="M54" s="281"/>
    </row>
    <row r="55" spans="1:13" s="66" customFormat="1" ht="15">
      <c r="A55" s="541"/>
      <c r="B55" s="541"/>
      <c r="C55" s="541"/>
      <c r="D55" s="541"/>
      <c r="E55" s="224"/>
      <c r="F55" s="224"/>
      <c r="G55" s="224"/>
      <c r="H55" s="299"/>
      <c r="I55" s="246"/>
      <c r="J55" s="263"/>
      <c r="K55" s="224"/>
      <c r="L55" s="225"/>
      <c r="M55" s="264"/>
    </row>
    <row r="56" spans="1:13" s="66" customFormat="1" ht="15">
      <c r="A56" s="535" t="s">
        <v>37</v>
      </c>
      <c r="B56" s="535"/>
      <c r="C56" s="535"/>
      <c r="D56" s="535"/>
      <c r="E56" s="282"/>
      <c r="F56" s="235"/>
      <c r="G56" s="235"/>
      <c r="H56" s="283"/>
      <c r="I56" s="236"/>
      <c r="J56" s="236"/>
      <c r="K56" s="236"/>
      <c r="L56" s="236"/>
      <c r="M56" s="284"/>
    </row>
    <row r="57" spans="1:17" s="66" customFormat="1" ht="15">
      <c r="A57" s="541" t="s">
        <v>195</v>
      </c>
      <c r="B57" s="541"/>
      <c r="C57" s="541"/>
      <c r="D57" s="541"/>
      <c r="E57" s="288"/>
      <c r="F57" s="288"/>
      <c r="G57" s="288"/>
      <c r="H57" s="247">
        <v>0.01</v>
      </c>
      <c r="I57" s="222">
        <f>H57*E6</f>
        <v>0</v>
      </c>
      <c r="J57" s="277">
        <f>IF(I10=1,0,I57*'Mode d''emploi'!D28)</f>
        <v>0</v>
      </c>
      <c r="K57" s="288" t="s">
        <v>196</v>
      </c>
      <c r="L57" s="225"/>
      <c r="M57" s="264"/>
      <c r="N57" s="117"/>
      <c r="O57" s="131"/>
      <c r="P57" s="208"/>
      <c r="Q57" s="132"/>
    </row>
    <row r="58" spans="1:17" s="66" customFormat="1" ht="15">
      <c r="A58" s="541" t="s">
        <v>197</v>
      </c>
      <c r="B58" s="541"/>
      <c r="C58" s="541"/>
      <c r="D58" s="541"/>
      <c r="E58" s="288"/>
      <c r="F58" s="288"/>
      <c r="G58" s="288"/>
      <c r="H58" s="300" t="s">
        <v>198</v>
      </c>
      <c r="I58" s="246"/>
      <c r="J58" s="263"/>
      <c r="K58" s="288" t="s">
        <v>196</v>
      </c>
      <c r="L58" s="225"/>
      <c r="M58" s="264"/>
      <c r="N58" s="117"/>
      <c r="O58" s="131"/>
      <c r="P58" s="208"/>
      <c r="Q58" s="132"/>
    </row>
    <row r="59" spans="1:13" s="66" customFormat="1" ht="15">
      <c r="A59" s="532" t="s">
        <v>199</v>
      </c>
      <c r="B59" s="532"/>
      <c r="C59" s="532"/>
      <c r="D59" s="532"/>
      <c r="E59" s="296"/>
      <c r="F59" s="288"/>
      <c r="G59" s="288"/>
      <c r="H59" s="247">
        <v>0.05</v>
      </c>
      <c r="I59" s="222">
        <f>H59*E8</f>
        <v>0</v>
      </c>
      <c r="J59" s="277">
        <f>I59*'Mode d''emploi'!D29</f>
        <v>0</v>
      </c>
      <c r="K59" s="224" t="s">
        <v>200</v>
      </c>
      <c r="L59" s="225"/>
      <c r="M59" s="264"/>
    </row>
    <row r="60" spans="1:13" s="66" customFormat="1" ht="15">
      <c r="A60" s="532" t="s">
        <v>201</v>
      </c>
      <c r="B60" s="532"/>
      <c r="C60" s="532"/>
      <c r="D60" s="532"/>
      <c r="E60" s="274"/>
      <c r="F60" s="274"/>
      <c r="G60" s="274"/>
      <c r="H60" s="276">
        <v>0.02</v>
      </c>
      <c r="I60" s="222">
        <f>E6*H60</f>
        <v>0</v>
      </c>
      <c r="J60" s="277">
        <f>IF(I10=1,0,I60*'Mode d''emploi'!D28)</f>
        <v>0</v>
      </c>
      <c r="K60" s="288" t="s">
        <v>202</v>
      </c>
      <c r="L60" s="225"/>
      <c r="M60" s="264"/>
    </row>
    <row r="61" spans="1:13" s="66" customFormat="1" ht="15">
      <c r="A61" s="534" t="s">
        <v>203</v>
      </c>
      <c r="B61" s="534"/>
      <c r="C61" s="534"/>
      <c r="D61" s="534"/>
      <c r="E61" s="279"/>
      <c r="F61" s="279"/>
      <c r="G61" s="279"/>
      <c r="H61" s="251">
        <v>0.05</v>
      </c>
      <c r="I61" s="229">
        <f>E9*H61</f>
        <v>0</v>
      </c>
      <c r="J61" s="285">
        <f>I61*'Mode d''emploi'!D28</f>
        <v>0</v>
      </c>
      <c r="K61" s="292" t="s">
        <v>204</v>
      </c>
      <c r="L61" s="232"/>
      <c r="M61" s="233"/>
    </row>
    <row r="62" spans="1:13" s="66" customFormat="1" ht="15">
      <c r="A62" s="530" t="s">
        <v>47</v>
      </c>
      <c r="B62" s="530"/>
      <c r="C62" s="530"/>
      <c r="D62" s="530"/>
      <c r="E62" s="274"/>
      <c r="F62" s="274"/>
      <c r="G62" s="274"/>
      <c r="H62" s="299"/>
      <c r="I62" s="224"/>
      <c r="J62" s="225"/>
      <c r="K62" s="224"/>
      <c r="L62" s="225"/>
      <c r="M62" s="226"/>
    </row>
    <row r="63" spans="1:13" s="66" customFormat="1" ht="15">
      <c r="A63" s="536"/>
      <c r="B63" s="536"/>
      <c r="C63" s="536"/>
      <c r="D63" s="536"/>
      <c r="E63" s="256"/>
      <c r="F63" s="257"/>
      <c r="G63" s="257"/>
      <c r="H63" s="258"/>
      <c r="I63" s="257"/>
      <c r="J63" s="301"/>
      <c r="K63" s="246"/>
      <c r="L63" s="263"/>
      <c r="M63" s="264"/>
    </row>
    <row r="64" spans="1:13" s="66" customFormat="1" ht="15">
      <c r="A64" s="536"/>
      <c r="B64" s="536"/>
      <c r="C64" s="536"/>
      <c r="D64" s="536"/>
      <c r="E64" s="256"/>
      <c r="F64" s="257"/>
      <c r="G64" s="257"/>
      <c r="H64" s="258"/>
      <c r="I64" s="257"/>
      <c r="J64" s="301"/>
      <c r="K64" s="246"/>
      <c r="L64" s="263"/>
      <c r="M64" s="281"/>
    </row>
    <row r="65" spans="1:13" s="66" customFormat="1" ht="15">
      <c r="A65" s="302" t="s">
        <v>205</v>
      </c>
      <c r="B65" s="303"/>
      <c r="C65" s="303"/>
      <c r="D65" s="304"/>
      <c r="E65" s="305"/>
      <c r="F65" s="306"/>
      <c r="G65" s="306"/>
      <c r="H65" s="307"/>
      <c r="I65" s="308"/>
      <c r="J65" s="308"/>
      <c r="K65" s="308"/>
      <c r="L65" s="308"/>
      <c r="M65" s="309"/>
    </row>
    <row r="66" spans="1:13" s="66" customFormat="1" ht="15">
      <c r="A66" s="530" t="s">
        <v>42</v>
      </c>
      <c r="B66" s="530"/>
      <c r="C66" s="530"/>
      <c r="D66" s="530"/>
      <c r="E66" s="209"/>
      <c r="F66" s="213"/>
      <c r="G66" s="213"/>
      <c r="H66" s="310"/>
      <c r="I66" s="211"/>
      <c r="J66" s="211"/>
      <c r="K66" s="211"/>
      <c r="L66" s="211"/>
      <c r="M66" s="273"/>
    </row>
    <row r="67" spans="1:13" s="66" customFormat="1" ht="15">
      <c r="A67" s="532" t="s">
        <v>206</v>
      </c>
      <c r="B67" s="532"/>
      <c r="C67" s="532"/>
      <c r="D67" s="532"/>
      <c r="E67" s="224"/>
      <c r="F67" s="224"/>
      <c r="G67" s="224"/>
      <c r="H67" s="247">
        <v>0.02</v>
      </c>
      <c r="I67" s="248">
        <f>E6*H67</f>
        <v>0</v>
      </c>
      <c r="J67" s="311">
        <f>IF(I10=1,0,I67*'Mode d''emploi'!D28)</f>
        <v>0</v>
      </c>
      <c r="K67" s="224" t="s">
        <v>207</v>
      </c>
      <c r="L67" s="312"/>
      <c r="M67" s="264"/>
    </row>
    <row r="68" spans="1:13" s="66" customFormat="1" ht="15">
      <c r="A68" s="532" t="s">
        <v>208</v>
      </c>
      <c r="B68" s="532"/>
      <c r="C68" s="532"/>
      <c r="D68" s="532"/>
      <c r="E68" s="224"/>
      <c r="F68" s="224"/>
      <c r="G68" s="224"/>
      <c r="H68" s="276">
        <v>0.05</v>
      </c>
      <c r="I68" s="248">
        <f>H68*E7</f>
        <v>0</v>
      </c>
      <c r="J68" s="311">
        <f>I68*'Mode d''emploi'!D28</f>
        <v>0</v>
      </c>
      <c r="K68" s="224" t="s">
        <v>209</v>
      </c>
      <c r="L68" s="312"/>
      <c r="M68" s="264"/>
    </row>
    <row r="69" spans="1:13" s="66" customFormat="1" ht="15">
      <c r="A69" s="532" t="s">
        <v>210</v>
      </c>
      <c r="B69" s="532"/>
      <c r="C69" s="532"/>
      <c r="D69" s="532"/>
      <c r="E69" s="224"/>
      <c r="F69" s="224"/>
      <c r="G69" s="224"/>
      <c r="H69" s="276">
        <v>0.05</v>
      </c>
      <c r="I69" s="222">
        <f>H69*E10</f>
        <v>0</v>
      </c>
      <c r="J69" s="277">
        <f>I69*'Mode d''emploi'!D28</f>
        <v>0</v>
      </c>
      <c r="K69" s="224" t="s">
        <v>211</v>
      </c>
      <c r="L69" s="312"/>
      <c r="M69" s="264"/>
    </row>
    <row r="70" spans="1:13" s="66" customFormat="1" ht="15">
      <c r="A70" s="532" t="s">
        <v>212</v>
      </c>
      <c r="B70" s="532"/>
      <c r="C70" s="532"/>
      <c r="D70" s="532"/>
      <c r="E70" s="224"/>
      <c r="F70" s="224"/>
      <c r="G70" s="224"/>
      <c r="H70" s="276" t="s">
        <v>213</v>
      </c>
      <c r="I70" s="222"/>
      <c r="J70" s="313"/>
      <c r="K70" s="224" t="s">
        <v>214</v>
      </c>
      <c r="L70" s="225"/>
      <c r="M70" s="264"/>
    </row>
    <row r="71" spans="1:13" s="66" customFormat="1" ht="15">
      <c r="A71" s="530" t="s">
        <v>215</v>
      </c>
      <c r="B71" s="530"/>
      <c r="C71" s="530"/>
      <c r="D71" s="530"/>
      <c r="E71" s="314"/>
      <c r="F71" s="315"/>
      <c r="G71" s="315"/>
      <c r="H71" s="316"/>
      <c r="I71" s="235"/>
      <c r="J71" s="235"/>
      <c r="K71" s="235"/>
      <c r="L71" s="235"/>
      <c r="M71" s="284"/>
    </row>
    <row r="72" spans="1:13" s="66" customFormat="1" ht="15">
      <c r="A72" s="532" t="s">
        <v>216</v>
      </c>
      <c r="B72" s="532"/>
      <c r="C72" s="532"/>
      <c r="D72" s="532"/>
      <c r="E72" s="274"/>
      <c r="F72" s="274"/>
      <c r="G72" s="274"/>
      <c r="H72" s="276">
        <v>0.02</v>
      </c>
      <c r="I72" s="222">
        <f>E6*H72</f>
        <v>0</v>
      </c>
      <c r="J72" s="277">
        <f>IF(I10=1,I72*'Mode d''emploi'!D29,I72*'Mode d''emploi'!D28)</f>
        <v>0</v>
      </c>
      <c r="K72" s="224" t="s">
        <v>217</v>
      </c>
      <c r="L72" s="225"/>
      <c r="M72" s="264"/>
    </row>
    <row r="73" spans="1:13" s="66" customFormat="1" ht="15">
      <c r="A73" s="532" t="s">
        <v>218</v>
      </c>
      <c r="B73" s="532"/>
      <c r="C73" s="532"/>
      <c r="D73" s="532"/>
      <c r="E73" s="224"/>
      <c r="F73" s="224"/>
      <c r="G73" s="224"/>
      <c r="H73" s="276">
        <v>0.01</v>
      </c>
      <c r="I73" s="222">
        <f>E6*H73</f>
        <v>0</v>
      </c>
      <c r="J73" s="277">
        <f>IF(I10=1,I73*'Mode d''emploi'!D29,I73*'Mode d''emploi'!D28)</f>
        <v>0</v>
      </c>
      <c r="K73" s="224" t="s">
        <v>219</v>
      </c>
      <c r="L73" s="225"/>
      <c r="M73" s="264"/>
    </row>
    <row r="74" spans="1:13" s="66" customFormat="1" ht="15">
      <c r="A74" s="530" t="s">
        <v>44</v>
      </c>
      <c r="B74" s="530"/>
      <c r="C74" s="530"/>
      <c r="D74" s="530"/>
      <c r="E74" s="234"/>
      <c r="F74" s="236"/>
      <c r="G74" s="236"/>
      <c r="H74" s="317"/>
      <c r="I74" s="235"/>
      <c r="J74" s="235"/>
      <c r="K74" s="235"/>
      <c r="L74" s="235"/>
      <c r="M74" s="284"/>
    </row>
    <row r="75" spans="1:13" s="66" customFormat="1" ht="15">
      <c r="A75" s="532" t="s">
        <v>220</v>
      </c>
      <c r="B75" s="532"/>
      <c r="C75" s="532"/>
      <c r="D75" s="532"/>
      <c r="E75" s="274"/>
      <c r="F75" s="274"/>
      <c r="G75" s="274"/>
      <c r="H75" s="276">
        <v>0.05</v>
      </c>
      <c r="I75" s="222">
        <f>H75*L4*I2</f>
        <v>0</v>
      </c>
      <c r="J75" s="277">
        <f>I75*'Mode d''emploi'!D28</f>
        <v>0</v>
      </c>
      <c r="K75" s="224" t="s">
        <v>221</v>
      </c>
      <c r="L75" s="225"/>
      <c r="M75" s="264"/>
    </row>
    <row r="76" spans="1:13" s="66" customFormat="1" ht="15">
      <c r="A76" s="532" t="s">
        <v>222</v>
      </c>
      <c r="B76" s="532"/>
      <c r="C76" s="532"/>
      <c r="D76" s="532"/>
      <c r="E76" s="274"/>
      <c r="F76" s="274"/>
      <c r="G76" s="274"/>
      <c r="H76" s="276">
        <v>0.03</v>
      </c>
      <c r="I76" s="222">
        <f>L5*H76*I2</f>
        <v>0</v>
      </c>
      <c r="J76" s="277">
        <f>I76*'Mode d''emploi'!D28</f>
        <v>0</v>
      </c>
      <c r="K76" s="224" t="s">
        <v>118</v>
      </c>
      <c r="L76" s="225"/>
      <c r="M76" s="264"/>
    </row>
    <row r="77" spans="1:13" s="66" customFormat="1" ht="15">
      <c r="A77" s="532" t="s">
        <v>223</v>
      </c>
      <c r="B77" s="532"/>
      <c r="C77" s="532"/>
      <c r="D77" s="532"/>
      <c r="E77" s="274"/>
      <c r="F77" s="274"/>
      <c r="G77" s="274"/>
      <c r="H77" s="276">
        <v>0.05</v>
      </c>
      <c r="I77" s="222">
        <f>H77*L6*I2</f>
        <v>0</v>
      </c>
      <c r="J77" s="277">
        <f>I77*'Mode d''emploi'!D28</f>
        <v>0</v>
      </c>
      <c r="K77" s="224" t="s">
        <v>224</v>
      </c>
      <c r="L77" s="225"/>
      <c r="M77" s="264"/>
    </row>
    <row r="78" spans="1:13" s="66" customFormat="1" ht="15">
      <c r="A78" s="530" t="s">
        <v>45</v>
      </c>
      <c r="B78" s="530"/>
      <c r="C78" s="530"/>
      <c r="D78" s="530"/>
      <c r="E78" s="282"/>
      <c r="F78" s="235"/>
      <c r="G78" s="235"/>
      <c r="H78" s="318"/>
      <c r="I78" s="235"/>
      <c r="J78" s="235"/>
      <c r="K78" s="235"/>
      <c r="L78" s="235"/>
      <c r="M78" s="284"/>
    </row>
    <row r="79" spans="1:17" s="66" customFormat="1" ht="15">
      <c r="A79" s="532" t="s">
        <v>225</v>
      </c>
      <c r="B79" s="532"/>
      <c r="C79" s="532"/>
      <c r="D79" s="532"/>
      <c r="E79" s="224"/>
      <c r="F79" s="224"/>
      <c r="G79" s="224"/>
      <c r="H79" s="276" t="s">
        <v>213</v>
      </c>
      <c r="I79" s="246"/>
      <c r="J79" s="263"/>
      <c r="K79" s="224"/>
      <c r="L79" s="225"/>
      <c r="M79" s="264"/>
      <c r="N79" s="117"/>
      <c r="O79" s="131"/>
      <c r="P79" s="208"/>
      <c r="Q79" s="132"/>
    </row>
    <row r="80" spans="1:17" s="66" customFormat="1" ht="15">
      <c r="A80" s="532" t="s">
        <v>226</v>
      </c>
      <c r="B80" s="532"/>
      <c r="C80" s="532"/>
      <c r="D80" s="532"/>
      <c r="E80" s="224"/>
      <c r="F80" s="224"/>
      <c r="G80" s="224"/>
      <c r="H80" s="276" t="s">
        <v>213</v>
      </c>
      <c r="I80" s="246"/>
      <c r="J80" s="263"/>
      <c r="K80" s="224"/>
      <c r="L80" s="225"/>
      <c r="M80" s="264"/>
      <c r="N80" s="117"/>
      <c r="O80" s="131"/>
      <c r="P80" s="208"/>
      <c r="Q80" s="132"/>
    </row>
    <row r="81" spans="1:13" s="66" customFormat="1" ht="15">
      <c r="A81" s="530" t="s">
        <v>46</v>
      </c>
      <c r="B81" s="530"/>
      <c r="C81" s="530"/>
      <c r="D81" s="530"/>
      <c r="E81" s="282"/>
      <c r="F81" s="235"/>
      <c r="G81" s="235"/>
      <c r="H81" s="318"/>
      <c r="I81" s="235"/>
      <c r="J81" s="235"/>
      <c r="K81" s="235"/>
      <c r="L81" s="235"/>
      <c r="M81" s="284"/>
    </row>
    <row r="82" spans="1:13" s="66" customFormat="1" ht="15">
      <c r="A82" s="532" t="s">
        <v>227</v>
      </c>
      <c r="B82" s="532"/>
      <c r="C82" s="532"/>
      <c r="D82" s="532"/>
      <c r="E82" s="224"/>
      <c r="F82" s="224"/>
      <c r="G82" s="224"/>
      <c r="H82" s="276">
        <v>0</v>
      </c>
      <c r="I82" s="222">
        <f>H82*L7</f>
        <v>0</v>
      </c>
      <c r="J82" s="277">
        <f>I82*'Mode d''emploi'!D28</f>
        <v>0</v>
      </c>
      <c r="K82" s="224"/>
      <c r="L82" s="225"/>
      <c r="M82" s="264"/>
    </row>
    <row r="83" spans="1:15" ht="15">
      <c r="A83" s="530" t="s">
        <v>47</v>
      </c>
      <c r="B83" s="530"/>
      <c r="C83" s="530"/>
      <c r="D83" s="530"/>
      <c r="E83" s="274"/>
      <c r="F83" s="274"/>
      <c r="G83" s="274"/>
      <c r="H83" s="299"/>
      <c r="I83" s="224"/>
      <c r="J83" s="225"/>
      <c r="K83" s="224"/>
      <c r="L83" s="225"/>
      <c r="M83" s="226"/>
      <c r="N83" s="117"/>
      <c r="O83" s="132"/>
    </row>
    <row r="84" spans="1:15" ht="15">
      <c r="A84" s="542"/>
      <c r="B84" s="542"/>
      <c r="C84" s="542"/>
      <c r="D84" s="542"/>
      <c r="E84" s="256"/>
      <c r="F84" s="257"/>
      <c r="G84" s="257"/>
      <c r="H84" s="256"/>
      <c r="I84" s="257"/>
      <c r="J84" s="301"/>
      <c r="K84" s="246"/>
      <c r="L84" s="263"/>
      <c r="M84" s="226"/>
      <c r="N84" s="117"/>
      <c r="O84" s="132"/>
    </row>
    <row r="85" spans="1:15" ht="15">
      <c r="A85" s="542"/>
      <c r="B85" s="542"/>
      <c r="C85" s="542"/>
      <c r="D85" s="542"/>
      <c r="E85" s="256"/>
      <c r="F85" s="257"/>
      <c r="G85" s="257"/>
      <c r="H85" s="256"/>
      <c r="I85" s="257"/>
      <c r="J85" s="301"/>
      <c r="K85" s="246"/>
      <c r="L85" s="263"/>
      <c r="M85" s="264"/>
      <c r="N85" s="117"/>
      <c r="O85" s="132"/>
    </row>
    <row r="86" spans="1:15" ht="15">
      <c r="A86" s="542"/>
      <c r="B86" s="542"/>
      <c r="C86" s="542"/>
      <c r="D86" s="542"/>
      <c r="E86" s="319"/>
      <c r="F86" s="320"/>
      <c r="G86" s="320"/>
      <c r="H86" s="319"/>
      <c r="I86" s="320"/>
      <c r="J86" s="321"/>
      <c r="K86" s="322"/>
      <c r="L86" s="323"/>
      <c r="M86" s="324"/>
      <c r="N86" s="117"/>
      <c r="O86" s="132"/>
    </row>
    <row r="87" spans="1:11" ht="12.75">
      <c r="A87" s="325"/>
      <c r="B87" s="325"/>
      <c r="C87" s="117"/>
      <c r="D87" s="117"/>
      <c r="E87" s="66"/>
      <c r="F87" s="66"/>
      <c r="G87" s="66"/>
      <c r="H87" s="121"/>
      <c r="J87" s="130">
        <f>SUM(J39:J82)</f>
        <v>0</v>
      </c>
      <c r="K87" s="66"/>
    </row>
    <row r="88" spans="1:10" ht="12.75">
      <c r="A88" s="116"/>
      <c r="B88" s="117"/>
      <c r="C88" s="117"/>
      <c r="D88" s="117"/>
      <c r="E88" s="117"/>
      <c r="F88" s="117"/>
      <c r="G88" s="117"/>
      <c r="J88" s="326">
        <f>J87-J36-G36</f>
        <v>0</v>
      </c>
    </row>
    <row r="89" spans="1:2" ht="12.75">
      <c r="A89" s="116"/>
      <c r="B89" s="117"/>
    </row>
    <row r="90" spans="1:4" ht="12.75">
      <c r="A90" s="116"/>
      <c r="B90" s="117"/>
      <c r="D90" s="64" t="s">
        <v>228</v>
      </c>
    </row>
    <row r="91" spans="1:2" ht="12.75">
      <c r="A91" s="116"/>
      <c r="B91" s="117"/>
    </row>
    <row r="92" spans="1:2" ht="12.75">
      <c r="A92" s="116"/>
      <c r="B92" s="117"/>
    </row>
    <row r="93" spans="1:2" ht="12.75">
      <c r="A93" s="116"/>
      <c r="B93" s="117"/>
    </row>
    <row r="94" spans="1:2" ht="12.75">
      <c r="A94" s="116"/>
      <c r="B94" s="117"/>
    </row>
    <row r="95" spans="1:2" ht="12.75">
      <c r="A95" s="116"/>
      <c r="B95" s="117"/>
    </row>
    <row r="96" spans="1:2" ht="12.75">
      <c r="A96" s="116"/>
      <c r="B96" s="117"/>
    </row>
    <row r="97" spans="1:2" ht="12.75">
      <c r="A97" s="116"/>
      <c r="B97" s="117"/>
    </row>
    <row r="98" spans="1:2" ht="12.75">
      <c r="A98" s="116"/>
      <c r="B98" s="117"/>
    </row>
    <row r="99" spans="1:2" ht="12.75">
      <c r="A99" s="116"/>
      <c r="B99" s="117"/>
    </row>
    <row r="100" spans="1:2" ht="12.75">
      <c r="A100" s="116"/>
      <c r="B100" s="117"/>
    </row>
    <row r="101" spans="1:2" ht="12.75">
      <c r="A101" s="116"/>
      <c r="B101" s="117"/>
    </row>
    <row r="102" spans="1:2" ht="12.75">
      <c r="A102" s="116"/>
      <c r="B102" s="117"/>
    </row>
    <row r="103" spans="1:2" ht="12.75">
      <c r="A103" s="116"/>
      <c r="B103" s="117"/>
    </row>
    <row r="104" spans="1:2" ht="12.75">
      <c r="A104" s="116"/>
      <c r="B104" s="117"/>
    </row>
    <row r="105" spans="1:2" ht="12.75">
      <c r="A105" s="116"/>
      <c r="B105" s="117"/>
    </row>
    <row r="106" spans="1:2" ht="12.75">
      <c r="A106" s="116"/>
      <c r="B106" s="117"/>
    </row>
    <row r="107" spans="1:2" ht="12.75">
      <c r="A107" s="116"/>
      <c r="B107" s="117"/>
    </row>
    <row r="108" spans="1:2" ht="12.75">
      <c r="A108" s="116"/>
      <c r="B108" s="117"/>
    </row>
    <row r="109" spans="1:2" ht="12.75">
      <c r="A109" s="116"/>
      <c r="B109" s="117"/>
    </row>
    <row r="110" spans="1:2" ht="12.75">
      <c r="A110" s="116"/>
      <c r="B110" s="117"/>
    </row>
    <row r="111" spans="1:2" ht="12.75">
      <c r="A111" s="116"/>
      <c r="B111" s="117"/>
    </row>
    <row r="112" spans="1:2" ht="12.75">
      <c r="A112" s="116"/>
      <c r="B112" s="117"/>
    </row>
    <row r="113" spans="1:2" ht="12.75">
      <c r="A113" s="116"/>
      <c r="B113" s="117"/>
    </row>
    <row r="114" spans="1:2" ht="12.75">
      <c r="A114" s="116"/>
      <c r="B114" s="117"/>
    </row>
    <row r="115" spans="1:2" ht="12.75">
      <c r="A115" s="116"/>
      <c r="B115" s="117"/>
    </row>
    <row r="116" spans="1:2" ht="12.75">
      <c r="A116" s="116"/>
      <c r="B116" s="117"/>
    </row>
    <row r="117" spans="1:2" ht="12.75">
      <c r="A117" s="116"/>
      <c r="B117" s="117"/>
    </row>
    <row r="118" spans="1:2" ht="12.75">
      <c r="A118" s="116"/>
      <c r="B118" s="117"/>
    </row>
    <row r="119" spans="1:2" ht="12.75">
      <c r="A119" s="116"/>
      <c r="B119" s="117"/>
    </row>
    <row r="120" spans="1:2" ht="12.75">
      <c r="A120" s="116"/>
      <c r="B120" s="117"/>
    </row>
    <row r="121" spans="1:2" ht="12.75">
      <c r="A121" s="116"/>
      <c r="B121" s="117"/>
    </row>
    <row r="122" spans="1:2" ht="12.75">
      <c r="A122" s="116"/>
      <c r="B122" s="117"/>
    </row>
    <row r="123" spans="1:2" ht="12.75">
      <c r="A123" s="116"/>
      <c r="B123" s="117"/>
    </row>
    <row r="124" spans="1:2" ht="12.75">
      <c r="A124" s="116"/>
      <c r="B124" s="117"/>
    </row>
    <row r="125" spans="1:2" ht="12.75">
      <c r="A125" s="116"/>
      <c r="B125" s="117"/>
    </row>
    <row r="126" spans="1:2" ht="12.75">
      <c r="A126" s="116"/>
      <c r="B126" s="117"/>
    </row>
    <row r="127" spans="1:2" ht="12.75">
      <c r="A127" s="116"/>
      <c r="B127" s="117"/>
    </row>
    <row r="128" spans="1:2" ht="12.75">
      <c r="A128" s="116"/>
      <c r="B128" s="117"/>
    </row>
    <row r="129" spans="1:2" ht="12.75">
      <c r="A129" s="116"/>
      <c r="B129" s="117"/>
    </row>
    <row r="130" spans="1:2" ht="12.75">
      <c r="A130" s="116"/>
      <c r="B130" s="117"/>
    </row>
    <row r="131" spans="1:2" ht="12.75">
      <c r="A131" s="116"/>
      <c r="B131" s="117"/>
    </row>
    <row r="132" spans="1:2" ht="12.75">
      <c r="A132" s="116"/>
      <c r="B132" s="117"/>
    </row>
    <row r="133" spans="1:2" ht="12.75">
      <c r="A133" s="116"/>
      <c r="B133" s="117"/>
    </row>
    <row r="134" spans="1:2" ht="12.75">
      <c r="A134" s="116"/>
      <c r="B134" s="117"/>
    </row>
    <row r="135" spans="1:2" ht="12.75">
      <c r="A135" s="116"/>
      <c r="B135" s="117"/>
    </row>
    <row r="136" spans="1:2" ht="12.75">
      <c r="A136" s="116"/>
      <c r="B136" s="117"/>
    </row>
    <row r="137" spans="1:2" ht="12.75">
      <c r="A137" s="116"/>
      <c r="B137" s="117"/>
    </row>
    <row r="138" spans="1:2" ht="12.75">
      <c r="A138" s="116"/>
      <c r="B138" s="117"/>
    </row>
    <row r="139" spans="1:2" ht="12.75">
      <c r="A139" s="116"/>
      <c r="B139" s="117"/>
    </row>
    <row r="140" spans="1:2" ht="12.75">
      <c r="A140" s="116"/>
      <c r="B140" s="117"/>
    </row>
    <row r="141" spans="1:2" ht="12.75">
      <c r="A141" s="116"/>
      <c r="B141" s="117"/>
    </row>
    <row r="142" spans="1:2" ht="12.75">
      <c r="A142" s="116"/>
      <c r="B142" s="117"/>
    </row>
    <row r="143" spans="1:2" ht="12.75">
      <c r="A143" s="116"/>
      <c r="B143" s="117"/>
    </row>
    <row r="144" spans="1:2" ht="12.75">
      <c r="A144" s="116"/>
      <c r="B144" s="117"/>
    </row>
    <row r="145" spans="1:2" ht="12.75">
      <c r="A145" s="116"/>
      <c r="B145" s="117"/>
    </row>
    <row r="146" spans="1:2" ht="12.75">
      <c r="A146" s="116"/>
      <c r="B146" s="117"/>
    </row>
    <row r="147" spans="1:2" ht="12.75">
      <c r="A147" s="116"/>
      <c r="B147" s="117"/>
    </row>
    <row r="148" spans="1:2" ht="12.75">
      <c r="A148" s="116"/>
      <c r="B148" s="117"/>
    </row>
    <row r="149" spans="1:2" ht="12.75">
      <c r="A149" s="116"/>
      <c r="B149" s="117"/>
    </row>
    <row r="150" spans="1:2" ht="12.75">
      <c r="A150" s="116"/>
      <c r="B150" s="117"/>
    </row>
    <row r="151" spans="1:2" ht="12.75">
      <c r="A151" s="116"/>
      <c r="B151" s="117"/>
    </row>
    <row r="152" spans="1:2" ht="12.75">
      <c r="A152" s="116"/>
      <c r="B152" s="117"/>
    </row>
    <row r="153" spans="1:2" ht="12.75">
      <c r="A153" s="116"/>
      <c r="B153" s="117"/>
    </row>
    <row r="154" spans="1:2" ht="12.75">
      <c r="A154" s="116"/>
      <c r="B154" s="117"/>
    </row>
    <row r="155" spans="1:2" ht="12.75">
      <c r="A155" s="116"/>
      <c r="B155" s="117"/>
    </row>
    <row r="156" spans="1:2" ht="12.75">
      <c r="A156" s="116"/>
      <c r="B156" s="117"/>
    </row>
    <row r="157" spans="1:2" ht="12.75">
      <c r="A157" s="116"/>
      <c r="B157" s="117"/>
    </row>
    <row r="158" spans="1:2" ht="12.75">
      <c r="A158" s="116"/>
      <c r="B158" s="117"/>
    </row>
    <row r="159" spans="1:2" ht="12.75">
      <c r="A159" s="116"/>
      <c r="B159" s="117"/>
    </row>
    <row r="160" spans="1:2" ht="12.75">
      <c r="A160" s="116"/>
      <c r="B160" s="117"/>
    </row>
    <row r="161" spans="1:2" ht="12.75">
      <c r="A161" s="116"/>
      <c r="B161" s="117"/>
    </row>
    <row r="162" spans="1:2" ht="12.75">
      <c r="A162" s="116"/>
      <c r="B162" s="117"/>
    </row>
    <row r="163" spans="1:2" ht="12.75">
      <c r="A163" s="116"/>
      <c r="B163" s="117"/>
    </row>
    <row r="164" spans="1:2" ht="12.75">
      <c r="A164" s="116"/>
      <c r="B164" s="117"/>
    </row>
    <row r="165" spans="1:2" ht="12.75">
      <c r="A165" s="116"/>
      <c r="B165" s="117"/>
    </row>
    <row r="166" spans="1:2" ht="12.75">
      <c r="A166" s="116"/>
      <c r="B166" s="117"/>
    </row>
    <row r="167" spans="1:2" ht="12.75">
      <c r="A167" s="116"/>
      <c r="B167" s="117"/>
    </row>
    <row r="168" spans="1:2" ht="12.75">
      <c r="A168" s="116"/>
      <c r="B168" s="117"/>
    </row>
    <row r="169" spans="1:2" ht="12.75">
      <c r="A169" s="116"/>
      <c r="B169" s="117"/>
    </row>
    <row r="170" spans="1:2" ht="12.75">
      <c r="A170" s="116"/>
      <c r="B170" s="117"/>
    </row>
    <row r="171" spans="1:2" ht="12.75">
      <c r="A171" s="116"/>
      <c r="B171" s="117"/>
    </row>
    <row r="172" spans="1:2" ht="12.75">
      <c r="A172" s="116"/>
      <c r="B172" s="117"/>
    </row>
    <row r="173" spans="1:2" ht="12.75">
      <c r="A173" s="116"/>
      <c r="B173" s="117"/>
    </row>
    <row r="174" spans="1:2" ht="12.75">
      <c r="A174" s="116"/>
      <c r="B174" s="117"/>
    </row>
    <row r="175" spans="1:2" ht="12.75">
      <c r="A175" s="116"/>
      <c r="B175" s="117"/>
    </row>
    <row r="176" spans="1:2" ht="12.75">
      <c r="A176" s="116"/>
      <c r="B176" s="117"/>
    </row>
    <row r="177" spans="1:2" ht="12.75">
      <c r="A177" s="116"/>
      <c r="B177" s="117"/>
    </row>
    <row r="178" spans="1:2" ht="12.75">
      <c r="A178" s="116"/>
      <c r="B178" s="117"/>
    </row>
    <row r="179" spans="1:2" ht="12.75">
      <c r="A179" s="116"/>
      <c r="B179" s="117"/>
    </row>
    <row r="180" spans="1:2" ht="12.75">
      <c r="A180" s="116"/>
      <c r="B180" s="117"/>
    </row>
    <row r="181" spans="1:2" ht="12.75">
      <c r="A181" s="116"/>
      <c r="B181" s="117"/>
    </row>
    <row r="182" spans="1:2" ht="12.75">
      <c r="A182" s="116"/>
      <c r="B182" s="117"/>
    </row>
    <row r="183" spans="1:2" ht="12.75">
      <c r="A183" s="116"/>
      <c r="B183" s="117"/>
    </row>
    <row r="184" spans="1:2" ht="12.75">
      <c r="A184" s="116"/>
      <c r="B184" s="117"/>
    </row>
    <row r="185" spans="1:2" ht="12.75">
      <c r="A185" s="116"/>
      <c r="B185" s="117"/>
    </row>
    <row r="186" spans="1:2" ht="12.75">
      <c r="A186" s="116"/>
      <c r="B186" s="117"/>
    </row>
    <row r="187" spans="1:2" ht="12.75">
      <c r="A187" s="116"/>
      <c r="B187" s="117"/>
    </row>
    <row r="188" spans="1:2" ht="12.75">
      <c r="A188" s="116"/>
      <c r="B188" s="117"/>
    </row>
    <row r="189" spans="1:2" ht="12.75">
      <c r="A189" s="116"/>
      <c r="B189" s="117"/>
    </row>
    <row r="190" spans="1:2" ht="12.75">
      <c r="A190" s="116"/>
      <c r="B190" s="117"/>
    </row>
    <row r="191" spans="1:2" ht="12.75">
      <c r="A191" s="116"/>
      <c r="B191" s="117"/>
    </row>
    <row r="192" spans="1:2" ht="12.75">
      <c r="A192" s="116"/>
      <c r="B192" s="117"/>
    </row>
    <row r="193" spans="1:2" ht="12.75">
      <c r="A193" s="116"/>
      <c r="B193" s="117"/>
    </row>
    <row r="194" spans="1:2" ht="12.75">
      <c r="A194" s="116"/>
      <c r="B194" s="117"/>
    </row>
    <row r="195" spans="1:2" ht="12.75">
      <c r="A195" s="116"/>
      <c r="B195" s="117"/>
    </row>
    <row r="196" spans="1:2" ht="12.75">
      <c r="A196" s="116"/>
      <c r="B196" s="117"/>
    </row>
    <row r="197" spans="1:2" ht="12.75">
      <c r="A197" s="116"/>
      <c r="B197" s="117"/>
    </row>
    <row r="198" spans="1:2" ht="12.75">
      <c r="A198" s="116"/>
      <c r="B198" s="117"/>
    </row>
    <row r="199" spans="1:2" ht="12.75">
      <c r="A199" s="116"/>
      <c r="B199" s="117"/>
    </row>
    <row r="200" spans="1:2" ht="12.75">
      <c r="A200" s="116"/>
      <c r="B200" s="117"/>
    </row>
    <row r="201" spans="1:2" ht="12.75">
      <c r="A201" s="116"/>
      <c r="B201" s="117"/>
    </row>
    <row r="202" spans="1:2" ht="12.75">
      <c r="A202" s="116"/>
      <c r="B202" s="117"/>
    </row>
    <row r="203" spans="1:2" ht="12.75">
      <c r="A203" s="116"/>
      <c r="B203" s="117"/>
    </row>
    <row r="204" spans="1:2" ht="12.75">
      <c r="A204" s="116"/>
      <c r="B204" s="117"/>
    </row>
    <row r="205" spans="1:2" ht="12.75">
      <c r="A205" s="116"/>
      <c r="B205" s="117"/>
    </row>
    <row r="206" spans="1:2" ht="12.75">
      <c r="A206" s="116"/>
      <c r="B206" s="117"/>
    </row>
    <row r="207" spans="1:2" ht="12.75">
      <c r="A207" s="116"/>
      <c r="B207" s="117"/>
    </row>
    <row r="208" spans="1:2" ht="12.75">
      <c r="A208" s="116"/>
      <c r="B208" s="117"/>
    </row>
    <row r="209" spans="1:2" ht="12.75">
      <c r="A209" s="116"/>
      <c r="B209" s="117"/>
    </row>
    <row r="210" spans="1:2" ht="12.75">
      <c r="A210" s="116"/>
      <c r="B210" s="117"/>
    </row>
    <row r="211" spans="1:2" ht="12.75">
      <c r="A211" s="116"/>
      <c r="B211" s="117"/>
    </row>
    <row r="212" spans="1:2" ht="12.75">
      <c r="A212" s="116"/>
      <c r="B212" s="117"/>
    </row>
    <row r="213" spans="1:2" ht="12.75">
      <c r="A213" s="116"/>
      <c r="B213" s="117"/>
    </row>
    <row r="214" spans="1:2" ht="12.75">
      <c r="A214" s="116"/>
      <c r="B214" s="117"/>
    </row>
    <row r="215" spans="1:2" ht="12.75">
      <c r="A215" s="116"/>
      <c r="B215" s="117"/>
    </row>
    <row r="216" spans="1:2" ht="12.75">
      <c r="A216" s="116"/>
      <c r="B216" s="117"/>
    </row>
    <row r="217" spans="1:2" ht="12.75">
      <c r="A217" s="116"/>
      <c r="B217" s="117"/>
    </row>
    <row r="218" spans="1:2" ht="12.75">
      <c r="A218" s="116"/>
      <c r="B218" s="117"/>
    </row>
  </sheetData>
  <mergeCells count="65">
    <mergeCell ref="A84:D86"/>
    <mergeCell ref="A80:D80"/>
    <mergeCell ref="A81:D81"/>
    <mergeCell ref="A82:D82"/>
    <mergeCell ref="A83:D83"/>
    <mergeCell ref="A76:D76"/>
    <mergeCell ref="A77:D77"/>
    <mergeCell ref="A78:D78"/>
    <mergeCell ref="A79:D79"/>
    <mergeCell ref="A72:D72"/>
    <mergeCell ref="A73:D73"/>
    <mergeCell ref="A74:D74"/>
    <mergeCell ref="A75:D75"/>
    <mergeCell ref="A68:D68"/>
    <mergeCell ref="A69:D69"/>
    <mergeCell ref="A70:D70"/>
    <mergeCell ref="A71:D71"/>
    <mergeCell ref="A62:D62"/>
    <mergeCell ref="A63:D64"/>
    <mergeCell ref="A66:D66"/>
    <mergeCell ref="A67:D67"/>
    <mergeCell ref="A58:D58"/>
    <mergeCell ref="A59:D59"/>
    <mergeCell ref="A60:D60"/>
    <mergeCell ref="A61:D61"/>
    <mergeCell ref="A54:D54"/>
    <mergeCell ref="A55:D55"/>
    <mergeCell ref="A56:D56"/>
    <mergeCell ref="A57:D57"/>
    <mergeCell ref="A50:D50"/>
    <mergeCell ref="A51:D51"/>
    <mergeCell ref="A52:D52"/>
    <mergeCell ref="A53:D53"/>
    <mergeCell ref="A46:D46"/>
    <mergeCell ref="A47:D47"/>
    <mergeCell ref="A48:D48"/>
    <mergeCell ref="A49:D49"/>
    <mergeCell ref="A42:D42"/>
    <mergeCell ref="A43:D43"/>
    <mergeCell ref="A44:D44"/>
    <mergeCell ref="A45:D45"/>
    <mergeCell ref="A38:D38"/>
    <mergeCell ref="A39:D39"/>
    <mergeCell ref="A40:D40"/>
    <mergeCell ref="A41:D41"/>
    <mergeCell ref="A32:D32"/>
    <mergeCell ref="A33:D33"/>
    <mergeCell ref="A34:D36"/>
    <mergeCell ref="A37:D37"/>
    <mergeCell ref="A28:D28"/>
    <mergeCell ref="A29:D29"/>
    <mergeCell ref="A30:D30"/>
    <mergeCell ref="A31:D31"/>
    <mergeCell ref="A22:D23"/>
    <mergeCell ref="A24:D24"/>
    <mergeCell ref="A25:D26"/>
    <mergeCell ref="A27:D27"/>
    <mergeCell ref="A17:D18"/>
    <mergeCell ref="A19:D19"/>
    <mergeCell ref="A20:D20"/>
    <mergeCell ref="A21:D21"/>
    <mergeCell ref="A13:D13"/>
    <mergeCell ref="A14:D14"/>
    <mergeCell ref="A15:D15"/>
    <mergeCell ref="A16:D16"/>
  </mergeCells>
  <printOptions/>
  <pageMargins left="0.9055555555555556" right="0.6694444444444444" top="0" bottom="0" header="0.5118055555555555" footer="0"/>
  <pageSetup fitToHeight="1" fitToWidth="1" horizontalDpi="300" verticalDpi="300" orientation="landscape" paperSize="9" scale="42" r:id="rId3"/>
  <headerFooter alignWithMargins="0">
    <oddFooter>&amp;CEtude Cas qualimétrie Code. Coûts et gains variables&amp;RDocument travail. Club Qualimétrie v0.1</oddFooter>
  </headerFooter>
  <legacyDrawing r:id="rId2"/>
</worksheet>
</file>

<file path=xl/worksheets/sheet5.xml><?xml version="1.0" encoding="utf-8"?>
<worksheet xmlns="http://schemas.openxmlformats.org/spreadsheetml/2006/main" xmlns:r="http://schemas.openxmlformats.org/officeDocument/2006/relationships">
  <dimension ref="A1:Q218"/>
  <sheetViews>
    <sheetView zoomScale="65" zoomScaleNormal="65" workbookViewId="0" topLeftCell="A1">
      <selection activeCell="E1" sqref="E1"/>
    </sheetView>
  </sheetViews>
  <sheetFormatPr defaultColWidth="11.421875" defaultRowHeight="12.75"/>
  <cols>
    <col min="1" max="1" width="2.7109375" style="129" customWidth="1"/>
    <col min="2" max="2" width="5.00390625" style="64" customWidth="1"/>
    <col min="3" max="3" width="45.28125" style="64" customWidth="1"/>
    <col min="4" max="4" width="29.57421875" style="64" customWidth="1"/>
    <col min="5" max="5" width="15.8515625" style="64" customWidth="1"/>
    <col min="6" max="6" width="13.140625" style="64" customWidth="1"/>
    <col min="7" max="7" width="9.7109375" style="64" customWidth="1"/>
    <col min="8" max="8" width="27.140625" style="130" customWidth="1"/>
    <col min="9" max="9" width="11.140625" style="64" customWidth="1"/>
    <col min="10" max="10" width="18.421875" style="130" customWidth="1"/>
    <col min="11" max="11" width="41.28125" style="117" customWidth="1"/>
    <col min="12" max="12" width="22.140625" style="131" customWidth="1"/>
    <col min="13" max="13" width="45.7109375" style="117" customWidth="1"/>
    <col min="14" max="14" width="11.8515625" style="132" customWidth="1"/>
    <col min="15" max="15" width="61.140625" style="65" customWidth="1"/>
    <col min="16" max="16" width="7.8515625" style="65" customWidth="1"/>
    <col min="17" max="16384" width="11.421875" style="65" customWidth="1"/>
  </cols>
  <sheetData>
    <row r="1" spans="1:14" s="144" customFormat="1" ht="20.25">
      <c r="A1" s="133"/>
      <c r="B1" s="134"/>
      <c r="C1" s="135" t="s">
        <v>98</v>
      </c>
      <c r="D1" s="136"/>
      <c r="E1" s="137" t="s">
        <v>308</v>
      </c>
      <c r="F1" s="138"/>
      <c r="G1" s="138"/>
      <c r="H1" s="139"/>
      <c r="I1" s="137"/>
      <c r="J1" s="140"/>
      <c r="K1" s="134"/>
      <c r="L1" s="141"/>
      <c r="M1" s="142"/>
      <c r="N1" s="143"/>
    </row>
    <row r="2" spans="1:13" s="66" customFormat="1" ht="15.75">
      <c r="A2" s="145"/>
      <c r="B2" s="146"/>
      <c r="C2" s="147" t="s">
        <v>99</v>
      </c>
      <c r="D2" s="148" t="s">
        <v>100</v>
      </c>
      <c r="E2" s="149" t="s">
        <v>101</v>
      </c>
      <c r="F2" s="149" t="s">
        <v>102</v>
      </c>
      <c r="G2" s="150"/>
      <c r="H2" s="151" t="s">
        <v>103</v>
      </c>
      <c r="I2" s="152"/>
      <c r="J2" s="153" t="s">
        <v>104</v>
      </c>
      <c r="K2" s="154" t="s">
        <v>105</v>
      </c>
      <c r="L2" s="155">
        <v>2</v>
      </c>
      <c r="M2" s="156" t="s">
        <v>104</v>
      </c>
    </row>
    <row r="3" spans="1:13" s="66" customFormat="1" ht="15.75">
      <c r="A3" s="145"/>
      <c r="B3" s="157"/>
      <c r="C3" s="158" t="s">
        <v>106</v>
      </c>
      <c r="D3" s="159">
        <v>0.1</v>
      </c>
      <c r="E3" s="160">
        <f aca="true" t="shared" si="0" ref="E3:E11">D3*I$2</f>
        <v>0</v>
      </c>
      <c r="F3" s="150"/>
      <c r="G3" s="150"/>
      <c r="H3" s="151" t="s">
        <v>107</v>
      </c>
      <c r="I3" s="152"/>
      <c r="J3" s="153" t="s">
        <v>108</v>
      </c>
      <c r="K3" s="161" t="s">
        <v>109</v>
      </c>
      <c r="L3" s="162">
        <v>0.05</v>
      </c>
      <c r="M3" s="163" t="s">
        <v>110</v>
      </c>
    </row>
    <row r="4" spans="1:13" s="66" customFormat="1" ht="15.75">
      <c r="A4" s="145"/>
      <c r="B4" s="146"/>
      <c r="C4" s="158" t="s">
        <v>111</v>
      </c>
      <c r="D4" s="159">
        <v>0.1</v>
      </c>
      <c r="E4" s="160">
        <f t="shared" si="0"/>
        <v>0</v>
      </c>
      <c r="F4" s="150"/>
      <c r="G4" s="150"/>
      <c r="H4" s="164" t="s">
        <v>112</v>
      </c>
      <c r="I4" s="165">
        <f>SUM(I5:I7)</f>
        <v>0</v>
      </c>
      <c r="J4" s="153" t="s">
        <v>113</v>
      </c>
      <c r="K4" s="166" t="s">
        <v>114</v>
      </c>
      <c r="L4" s="167">
        <v>0.05</v>
      </c>
      <c r="M4" s="163"/>
    </row>
    <row r="5" spans="1:13" s="66" customFormat="1" ht="15.75">
      <c r="A5" s="145"/>
      <c r="B5" s="146"/>
      <c r="C5" s="168" t="s">
        <v>115</v>
      </c>
      <c r="D5" s="159">
        <v>0.15</v>
      </c>
      <c r="E5" s="160">
        <f t="shared" si="0"/>
        <v>0</v>
      </c>
      <c r="F5" s="150"/>
      <c r="G5" s="150"/>
      <c r="H5" s="169" t="s">
        <v>116</v>
      </c>
      <c r="I5" s="170"/>
      <c r="J5" s="153" t="s">
        <v>117</v>
      </c>
      <c r="K5" s="166" t="s">
        <v>118</v>
      </c>
      <c r="L5" s="167">
        <v>0.07</v>
      </c>
      <c r="M5" s="163" t="s">
        <v>119</v>
      </c>
    </row>
    <row r="6" spans="1:13" s="66" customFormat="1" ht="15.75">
      <c r="A6" s="145"/>
      <c r="B6" s="146"/>
      <c r="C6" s="168" t="s">
        <v>120</v>
      </c>
      <c r="D6" s="159">
        <v>0.35</v>
      </c>
      <c r="E6" s="160">
        <f t="shared" si="0"/>
        <v>0</v>
      </c>
      <c r="F6" s="171"/>
      <c r="G6" s="171"/>
      <c r="H6" s="169"/>
      <c r="I6" s="172"/>
      <c r="J6" s="153" t="s">
        <v>121</v>
      </c>
      <c r="K6" s="166" t="s">
        <v>122</v>
      </c>
      <c r="L6" s="167">
        <v>0.03</v>
      </c>
      <c r="M6" s="163"/>
    </row>
    <row r="7" spans="1:13" s="66" customFormat="1" ht="15.75">
      <c r="A7" s="145"/>
      <c r="B7" s="146"/>
      <c r="C7" s="168" t="s">
        <v>123</v>
      </c>
      <c r="D7" s="159">
        <v>0.07</v>
      </c>
      <c r="E7" s="173">
        <f t="shared" si="0"/>
        <v>0</v>
      </c>
      <c r="F7" s="174" t="s">
        <v>124</v>
      </c>
      <c r="G7" s="150"/>
      <c r="H7" s="175"/>
      <c r="I7" s="176"/>
      <c r="J7" s="153" t="s">
        <v>125</v>
      </c>
      <c r="K7" s="177" t="s">
        <v>126</v>
      </c>
      <c r="L7" s="178"/>
      <c r="M7" s="179"/>
    </row>
    <row r="8" spans="1:13" s="66" customFormat="1" ht="15.75">
      <c r="A8" s="145"/>
      <c r="B8" s="146"/>
      <c r="C8" s="168" t="s">
        <v>127</v>
      </c>
      <c r="D8" s="159">
        <v>0.03</v>
      </c>
      <c r="E8" s="173">
        <f t="shared" si="0"/>
        <v>0</v>
      </c>
      <c r="F8" s="180">
        <f>SUM(E5:E8)*I10</f>
        <v>0</v>
      </c>
      <c r="G8" s="150"/>
      <c r="H8" s="181" t="s">
        <v>128</v>
      </c>
      <c r="I8" s="182"/>
      <c r="J8" s="153" t="s">
        <v>129</v>
      </c>
      <c r="K8" s="183"/>
      <c r="L8" s="184"/>
      <c r="M8" s="185"/>
    </row>
    <row r="9" spans="1:13" s="66" customFormat="1" ht="15.75">
      <c r="A9" s="145"/>
      <c r="B9" s="146"/>
      <c r="C9" s="186" t="s">
        <v>130</v>
      </c>
      <c r="D9" s="159">
        <v>0.1</v>
      </c>
      <c r="E9" s="160">
        <f t="shared" si="0"/>
        <v>0</v>
      </c>
      <c r="F9" s="187"/>
      <c r="G9" s="150"/>
      <c r="H9" s="181" t="s">
        <v>131</v>
      </c>
      <c r="I9" s="188"/>
      <c r="J9" s="153" t="s">
        <v>132</v>
      </c>
      <c r="K9" s="171"/>
      <c r="L9" s="189"/>
      <c r="M9" s="185"/>
    </row>
    <row r="10" spans="1:13" s="66" customFormat="1" ht="30">
      <c r="A10" s="145"/>
      <c r="B10" s="146"/>
      <c r="C10" s="158" t="s">
        <v>133</v>
      </c>
      <c r="D10" s="159">
        <v>0.1</v>
      </c>
      <c r="E10" s="160">
        <f t="shared" si="0"/>
        <v>0</v>
      </c>
      <c r="F10" s="174" t="s">
        <v>134</v>
      </c>
      <c r="G10" s="150"/>
      <c r="H10" s="190" t="s">
        <v>135</v>
      </c>
      <c r="I10" s="188"/>
      <c r="J10" s="191" t="s">
        <v>132</v>
      </c>
      <c r="K10" s="171"/>
      <c r="L10" s="189"/>
      <c r="M10" s="185"/>
    </row>
    <row r="11" spans="1:13" s="66" customFormat="1" ht="15.75">
      <c r="A11" s="145"/>
      <c r="B11" s="146"/>
      <c r="C11" s="192" t="s">
        <v>136</v>
      </c>
      <c r="D11" s="159">
        <f>SUM(D3:D10)</f>
        <v>1</v>
      </c>
      <c r="E11" s="160">
        <f t="shared" si="0"/>
        <v>0</v>
      </c>
      <c r="F11" s="180">
        <f>E11-F8</f>
        <v>0</v>
      </c>
      <c r="G11" s="150"/>
      <c r="H11" s="150"/>
      <c r="I11" s="150"/>
      <c r="J11" s="150"/>
      <c r="K11" s="193"/>
      <c r="L11" s="150"/>
      <c r="M11" s="185"/>
    </row>
    <row r="12" spans="1:15" s="66" customFormat="1" ht="15.75">
      <c r="A12" s="145"/>
      <c r="B12" s="146"/>
      <c r="C12" s="194"/>
      <c r="D12" s="195"/>
      <c r="E12" s="196"/>
      <c r="F12" s="150"/>
      <c r="G12" s="150"/>
      <c r="H12" s="197"/>
      <c r="I12" s="198"/>
      <c r="J12" s="199"/>
      <c r="K12" s="193"/>
      <c r="L12" s="150"/>
      <c r="M12" s="185"/>
      <c r="N12" s="200"/>
      <c r="O12" s="200"/>
    </row>
    <row r="13" spans="1:17" s="66" customFormat="1" ht="15">
      <c r="A13" s="529" t="s">
        <v>137</v>
      </c>
      <c r="B13" s="529"/>
      <c r="C13" s="529"/>
      <c r="D13" s="529"/>
      <c r="E13" s="201" t="s">
        <v>138</v>
      </c>
      <c r="F13" s="202" t="s">
        <v>139</v>
      </c>
      <c r="G13" s="202" t="s">
        <v>140</v>
      </c>
      <c r="H13" s="203" t="s">
        <v>141</v>
      </c>
      <c r="I13" s="204" t="s">
        <v>139</v>
      </c>
      <c r="J13" s="205" t="s">
        <v>142</v>
      </c>
      <c r="K13" s="203" t="s">
        <v>143</v>
      </c>
      <c r="L13" s="206" t="s">
        <v>72</v>
      </c>
      <c r="M13" s="207"/>
      <c r="N13" s="117"/>
      <c r="O13" s="131"/>
      <c r="P13" s="208"/>
      <c r="Q13" s="132"/>
    </row>
    <row r="14" spans="1:17" s="66" customFormat="1" ht="15">
      <c r="A14" s="530" t="s">
        <v>144</v>
      </c>
      <c r="B14" s="530"/>
      <c r="C14" s="530"/>
      <c r="D14" s="530"/>
      <c r="E14" s="209"/>
      <c r="F14" s="210"/>
      <c r="G14" s="210"/>
      <c r="H14" s="211"/>
      <c r="I14" s="212"/>
      <c r="J14" s="213"/>
      <c r="K14" s="213"/>
      <c r="L14" s="213"/>
      <c r="M14" s="214"/>
      <c r="N14" s="117"/>
      <c r="O14" s="131"/>
      <c r="P14" s="208"/>
      <c r="Q14" s="132"/>
    </row>
    <row r="15" spans="1:17" s="66" customFormat="1" ht="15">
      <c r="A15" s="531" t="s">
        <v>145</v>
      </c>
      <c r="B15" s="531"/>
      <c r="C15" s="531"/>
      <c r="D15" s="531"/>
      <c r="E15" s="215">
        <v>1</v>
      </c>
      <c r="F15" s="216">
        <f>I4*E15/'Mode d''emploi'!F28</f>
        <v>0</v>
      </c>
      <c r="G15" s="216">
        <f>IF(I9=1,F15*'Mode d''emploi'!D31,F15*'Mode d''emploi'!D28)</f>
        <v>0</v>
      </c>
      <c r="H15" s="215">
        <v>1</v>
      </c>
      <c r="I15" s="216">
        <f>I4*H15/'Mode d''emploi'!F28</f>
        <v>0</v>
      </c>
      <c r="J15" s="217">
        <f>I15*'Mode d''emploi'!D28</f>
        <v>0</v>
      </c>
      <c r="K15" s="218" t="s">
        <v>146</v>
      </c>
      <c r="L15" s="219" t="s">
        <v>147</v>
      </c>
      <c r="M15" s="220"/>
      <c r="N15" s="117"/>
      <c r="O15" s="131"/>
      <c r="P15" s="208"/>
      <c r="Q15" s="132"/>
    </row>
    <row r="16" spans="1:17" s="66" customFormat="1" ht="15">
      <c r="A16" s="532" t="s">
        <v>148</v>
      </c>
      <c r="B16" s="532"/>
      <c r="C16" s="532"/>
      <c r="D16" s="532"/>
      <c r="E16" s="221">
        <v>1</v>
      </c>
      <c r="F16" s="222">
        <f>I5*E16/'Mode d''emploi'!F28</f>
        <v>0</v>
      </c>
      <c r="G16" s="222">
        <f>IF(I9=1,F16*'Mode d''emploi'!D31,F16*'Mode d''emploi'!D28)</f>
        <v>0</v>
      </c>
      <c r="H16" s="221">
        <v>1</v>
      </c>
      <c r="I16" s="222">
        <f>I5*H16/'Mode d''emploi'!F28</f>
        <v>0</v>
      </c>
      <c r="J16" s="223">
        <f>IF(I10=1,I16*'Mode d''emploi'!D29,'Coûts_gains variables_ Dom1'!I16*'Mode d''emploi'!D28)</f>
        <v>0</v>
      </c>
      <c r="K16" s="224" t="s">
        <v>146</v>
      </c>
      <c r="L16" s="225"/>
      <c r="M16" s="226"/>
      <c r="N16" s="117"/>
      <c r="O16" s="131"/>
      <c r="P16" s="208"/>
      <c r="Q16" s="132"/>
    </row>
    <row r="17" spans="1:17" s="66" customFormat="1" ht="15">
      <c r="A17" s="533"/>
      <c r="B17" s="533"/>
      <c r="C17" s="533"/>
      <c r="D17" s="533"/>
      <c r="E17" s="189"/>
      <c r="F17" s="222">
        <f>I6*E16/'Mode d''emploi'!F28</f>
        <v>0</v>
      </c>
      <c r="G17" s="222">
        <f>IF(I9=1,F17*'Mode d''emploi'!D31,F17*'Mode d''emploi'!D28)</f>
        <v>0</v>
      </c>
      <c r="H17" s="227">
        <v>2</v>
      </c>
      <c r="I17" s="222">
        <f>I6*H17/'Mode d''emploi'!F28</f>
        <v>0</v>
      </c>
      <c r="J17" s="223">
        <f>IF(I10=1,I17*'Mode d''emploi'!D29,'Coûts_gains variables_ Dom1'!I17*'Mode d''emploi'!D28)</f>
        <v>0</v>
      </c>
      <c r="K17" s="224" t="s">
        <v>146</v>
      </c>
      <c r="L17" s="225"/>
      <c r="M17" s="226"/>
      <c r="N17" s="117"/>
      <c r="O17" s="131"/>
      <c r="P17" s="208"/>
      <c r="Q17" s="132"/>
    </row>
    <row r="18" spans="1:17" s="66" customFormat="1" ht="15">
      <c r="A18" s="533"/>
      <c r="B18" s="533"/>
      <c r="C18" s="533"/>
      <c r="D18" s="533"/>
      <c r="E18" s="189"/>
      <c r="F18" s="222">
        <f>I7*E16/'Mode d''emploi'!F28</f>
        <v>0</v>
      </c>
      <c r="G18" s="222">
        <f>IF(I9=1,F18*'Mode d''emploi'!D31,F18*'Mode d''emploi'!D28)</f>
        <v>0</v>
      </c>
      <c r="H18" s="227">
        <v>4</v>
      </c>
      <c r="I18" s="222">
        <f>I7*H18/'Mode d''emploi'!F28</f>
        <v>0</v>
      </c>
      <c r="J18" s="223">
        <f>IF(I10=1,I18*'Mode d''emploi'!D29,'Coûts_gains variables_ Dom1'!I18*'Mode d''emploi'!D28)</f>
        <v>0</v>
      </c>
      <c r="K18" s="224" t="s">
        <v>146</v>
      </c>
      <c r="L18" s="225"/>
      <c r="M18" s="226"/>
      <c r="N18" s="117"/>
      <c r="O18" s="131"/>
      <c r="P18" s="208"/>
      <c r="Q18" s="132"/>
    </row>
    <row r="19" spans="1:17" s="66" customFormat="1" ht="15">
      <c r="A19" s="534" t="s">
        <v>149</v>
      </c>
      <c r="B19" s="534"/>
      <c r="C19" s="534"/>
      <c r="D19" s="534"/>
      <c r="E19" s="228">
        <v>1</v>
      </c>
      <c r="F19" s="229">
        <f>I4*E19/'Mode d''emploi'!F28</f>
        <v>0</v>
      </c>
      <c r="G19" s="229">
        <f>IF(I9=1,F19*'Mode d''emploi'!D31,F19*'Mode d''emploi'!D28)</f>
        <v>0</v>
      </c>
      <c r="H19" s="228">
        <v>2</v>
      </c>
      <c r="I19" s="229">
        <f>I4*H19/'Mode d''emploi'!F28</f>
        <v>0</v>
      </c>
      <c r="J19" s="230">
        <f>I19*'Mode d''emploi'!D28</f>
        <v>0</v>
      </c>
      <c r="K19" s="231" t="s">
        <v>146</v>
      </c>
      <c r="L19" s="232"/>
      <c r="M19" s="233"/>
      <c r="N19" s="117"/>
      <c r="O19" s="131"/>
      <c r="P19" s="208"/>
      <c r="Q19" s="132"/>
    </row>
    <row r="20" spans="1:17" s="66" customFormat="1" ht="15">
      <c r="A20" s="535" t="s">
        <v>150</v>
      </c>
      <c r="B20" s="535"/>
      <c r="C20" s="535"/>
      <c r="D20" s="535"/>
      <c r="E20" s="234"/>
      <c r="F20" s="235"/>
      <c r="G20" s="235"/>
      <c r="H20" s="236"/>
      <c r="I20" s="235"/>
      <c r="J20" s="235"/>
      <c r="K20" s="235"/>
      <c r="L20" s="235"/>
      <c r="M20" s="237"/>
      <c r="N20" s="117"/>
      <c r="O20" s="131"/>
      <c r="P20" s="208"/>
      <c r="Q20" s="132"/>
    </row>
    <row r="21" spans="1:17" s="66" customFormat="1" ht="15">
      <c r="A21" s="532" t="s">
        <v>151</v>
      </c>
      <c r="B21" s="532"/>
      <c r="C21" s="532"/>
      <c r="D21" s="532"/>
      <c r="E21" s="215">
        <v>0.125</v>
      </c>
      <c r="F21" s="216">
        <f>E21*I8*I4/'Mode d''emploi'!F28</f>
        <v>0</v>
      </c>
      <c r="G21" s="216">
        <f>IF(I9=1,F21*'Mode d''emploi'!D31,F21*'Mode d''emploi'!D28)</f>
        <v>0</v>
      </c>
      <c r="H21" s="238">
        <v>0.25</v>
      </c>
      <c r="I21" s="216">
        <f>H21*I8*I5/'Mode d''emploi'!F28</f>
        <v>0</v>
      </c>
      <c r="J21" s="217">
        <f>IF(I10=1,I21*'Mode d''emploi'!D29,'Coûts_gains variables_ Dom1'!I21*'Mode d''emploi'!D28)</f>
        <v>0</v>
      </c>
      <c r="K21" s="218" t="s">
        <v>152</v>
      </c>
      <c r="L21" s="219"/>
      <c r="M21" s="220"/>
      <c r="N21" s="117"/>
      <c r="O21" s="131"/>
      <c r="P21" s="208"/>
      <c r="Q21" s="132"/>
    </row>
    <row r="22" spans="1:17" s="66" customFormat="1" ht="15">
      <c r="A22" s="533"/>
      <c r="B22" s="533"/>
      <c r="C22" s="533"/>
      <c r="D22" s="533"/>
      <c r="E22" s="189"/>
      <c r="F22" s="189"/>
      <c r="G22" s="189"/>
      <c r="H22" s="239">
        <v>0.5</v>
      </c>
      <c r="I22" s="222">
        <f>H22*I8*I6/'Mode d''emploi'!F28</f>
        <v>0</v>
      </c>
      <c r="J22" s="223">
        <f>IF(I10=1,I22*'Mode d''emploi'!D29,'Coûts_gains variables_ Dom1'!I22*'Mode d''emploi'!D28)</f>
        <v>0</v>
      </c>
      <c r="K22" s="224"/>
      <c r="L22" s="225"/>
      <c r="M22" s="226"/>
      <c r="N22" s="117"/>
      <c r="O22" s="131"/>
      <c r="P22" s="208"/>
      <c r="Q22" s="132"/>
    </row>
    <row r="23" spans="1:17" s="66" customFormat="1" ht="15">
      <c r="A23" s="533"/>
      <c r="B23" s="533"/>
      <c r="C23" s="533"/>
      <c r="D23" s="533"/>
      <c r="E23" s="189"/>
      <c r="F23" s="189"/>
      <c r="G23" s="189"/>
      <c r="H23" s="239">
        <v>1</v>
      </c>
      <c r="I23" s="222">
        <f>H23*I8*I7/'Mode d''emploi'!F28</f>
        <v>0</v>
      </c>
      <c r="J23" s="223">
        <f>IF(I10=1,I23*'Mode d''emploi'!D29,'Coûts_gains variables_ Dom1'!I23*'Mode d''emploi'!D28)</f>
        <v>0</v>
      </c>
      <c r="K23" s="224"/>
      <c r="L23" s="225"/>
      <c r="M23" s="226"/>
      <c r="N23" s="117"/>
      <c r="O23" s="131"/>
      <c r="P23" s="208"/>
      <c r="Q23" s="132"/>
    </row>
    <row r="24" spans="1:17" s="66" customFormat="1" ht="15">
      <c r="A24" s="532" t="s">
        <v>153</v>
      </c>
      <c r="B24" s="532"/>
      <c r="C24" s="532"/>
      <c r="D24" s="532"/>
      <c r="E24" s="240">
        <v>0.125</v>
      </c>
      <c r="F24" s="222">
        <f>E24*I8*I5/'Mode d''emploi'!F28</f>
        <v>0</v>
      </c>
      <c r="G24" s="223">
        <f>IF(I9=1,F24*'Mode d''emploi'!D31,F24*'Mode d''emploi'!D28)</f>
        <v>0</v>
      </c>
      <c r="H24" s="241">
        <v>0.5</v>
      </c>
      <c r="I24" s="222">
        <f>H24*I8*I5/'Mode d''emploi'!F28</f>
        <v>0</v>
      </c>
      <c r="J24" s="223">
        <f>IF(I10=1,I24*'Mode d''emploi'!D29,'Coûts_gains variables_ Dom1'!I24*'Mode d''emploi'!D28)</f>
        <v>0</v>
      </c>
      <c r="K24" s="224" t="s">
        <v>152</v>
      </c>
      <c r="L24" s="225" t="s">
        <v>154</v>
      </c>
      <c r="M24" s="226"/>
      <c r="N24" s="117"/>
      <c r="O24" s="131"/>
      <c r="P24" s="208"/>
      <c r="Q24" s="132"/>
    </row>
    <row r="25" spans="1:17" s="66" customFormat="1" ht="15">
      <c r="A25" s="536"/>
      <c r="B25" s="536"/>
      <c r="C25" s="536"/>
      <c r="D25" s="536"/>
      <c r="E25" s="240">
        <v>0.25</v>
      </c>
      <c r="F25" s="222">
        <f>E25*I8*I6/'Mode d''emploi'!F28</f>
        <v>0</v>
      </c>
      <c r="G25" s="223">
        <f>IF(I9=1,F25*'Mode d''emploi'!D31,F25*'Mode d''emploi'!D28)</f>
        <v>0</v>
      </c>
      <c r="H25" s="241">
        <v>1</v>
      </c>
      <c r="I25" s="222">
        <f>H25*I8*I6/'Mode d''emploi'!F28</f>
        <v>0</v>
      </c>
      <c r="J25" s="223">
        <f>IF(I10=1,I25*'Mode d''emploi'!D29,'Coûts_gains variables_ Dom1'!I25*'Mode d''emploi'!D28)</f>
        <v>0</v>
      </c>
      <c r="K25" s="224"/>
      <c r="L25" s="225"/>
      <c r="M25" s="226"/>
      <c r="N25" s="117"/>
      <c r="O25" s="131"/>
      <c r="P25" s="208"/>
      <c r="Q25" s="132"/>
    </row>
    <row r="26" spans="1:17" s="66" customFormat="1" ht="15">
      <c r="A26" s="536"/>
      <c r="B26" s="536"/>
      <c r="C26" s="536"/>
      <c r="D26" s="536"/>
      <c r="E26" s="242">
        <v>0.5</v>
      </c>
      <c r="F26" s="229">
        <f>E26*I8*I7/'Mode d''emploi'!F28</f>
        <v>0</v>
      </c>
      <c r="G26" s="230">
        <f>IF(I9=1,F26*'Mode d''emploi'!D31,F26*'Mode d''emploi'!D28)</f>
        <v>0</v>
      </c>
      <c r="H26" s="243">
        <v>2</v>
      </c>
      <c r="I26" s="229">
        <f>H26*I8*I7/'Mode d''emploi'!F28</f>
        <v>0</v>
      </c>
      <c r="J26" s="230">
        <f>IF(I10=1,I26*'Mode d''emploi'!D29,'Coûts_gains variables_ Dom1'!I26*'Mode d''emploi'!D28)</f>
        <v>0</v>
      </c>
      <c r="K26" s="231"/>
      <c r="L26" s="232"/>
      <c r="M26" s="233"/>
      <c r="N26" s="117"/>
      <c r="O26" s="131"/>
      <c r="P26" s="208"/>
      <c r="Q26" s="132"/>
    </row>
    <row r="27" spans="1:17" s="66" customFormat="1" ht="15">
      <c r="A27" s="535" t="s">
        <v>155</v>
      </c>
      <c r="B27" s="535"/>
      <c r="C27" s="535"/>
      <c r="D27" s="535"/>
      <c r="E27" s="234"/>
      <c r="F27" s="235"/>
      <c r="G27" s="235"/>
      <c r="H27" s="244"/>
      <c r="I27" s="235"/>
      <c r="J27" s="235"/>
      <c r="K27" s="235"/>
      <c r="L27" s="235"/>
      <c r="M27" s="237"/>
      <c r="N27" s="117"/>
      <c r="O27" s="131"/>
      <c r="P27" s="208"/>
      <c r="Q27" s="132"/>
    </row>
    <row r="28" spans="1:17" s="66" customFormat="1" ht="15">
      <c r="A28" s="532" t="s">
        <v>156</v>
      </c>
      <c r="B28" s="532"/>
      <c r="C28" s="532"/>
      <c r="D28" s="532"/>
      <c r="E28" s="245"/>
      <c r="F28" s="246"/>
      <c r="G28" s="246"/>
      <c r="H28" s="247">
        <v>0</v>
      </c>
      <c r="I28" s="222">
        <f>E6*H28</f>
        <v>0</v>
      </c>
      <c r="J28" s="223">
        <f>IF(I10=1,I28*'Mode d''emploi'!D29,I28*'Mode d''emploi'!D28)</f>
        <v>0</v>
      </c>
      <c r="K28" s="224" t="s">
        <v>157</v>
      </c>
      <c r="L28" s="225"/>
      <c r="M28" s="226"/>
      <c r="N28" s="117"/>
      <c r="O28" s="131"/>
      <c r="P28" s="208"/>
      <c r="Q28" s="132"/>
    </row>
    <row r="29" spans="1:17" s="66" customFormat="1" ht="15">
      <c r="A29" s="532" t="s">
        <v>158</v>
      </c>
      <c r="B29" s="532"/>
      <c r="C29" s="532"/>
      <c r="D29" s="532"/>
      <c r="E29" s="245" t="s">
        <v>159</v>
      </c>
      <c r="F29" s="246" t="s">
        <v>159</v>
      </c>
      <c r="G29" s="246"/>
      <c r="H29" s="247">
        <v>0</v>
      </c>
      <c r="I29" s="248">
        <f>E6*H29</f>
        <v>0</v>
      </c>
      <c r="J29" s="249">
        <f>IF(I10=1,I29*'Mode d''emploi'!D29,I29*'Mode d''emploi'!D28)</f>
        <v>0</v>
      </c>
      <c r="K29" s="224" t="s">
        <v>160</v>
      </c>
      <c r="L29" s="225"/>
      <c r="M29" s="226"/>
      <c r="N29" s="117"/>
      <c r="O29" s="131"/>
      <c r="P29" s="208"/>
      <c r="Q29" s="132"/>
    </row>
    <row r="30" spans="1:13" s="66" customFormat="1" ht="15">
      <c r="A30" s="533" t="s">
        <v>161</v>
      </c>
      <c r="B30" s="533"/>
      <c r="C30" s="533"/>
      <c r="D30" s="533"/>
      <c r="E30" s="245" t="s">
        <v>159</v>
      </c>
      <c r="F30" s="246" t="s">
        <v>159</v>
      </c>
      <c r="G30" s="246"/>
      <c r="H30" s="247">
        <v>0.01</v>
      </c>
      <c r="I30" s="248">
        <f>E6*H30</f>
        <v>0</v>
      </c>
      <c r="J30" s="249">
        <f>IF(I10=1,I30*'Mode d''emploi'!D29,I30*'Mode d''emploi'!D28)</f>
        <v>0</v>
      </c>
      <c r="K30" s="224" t="s">
        <v>160</v>
      </c>
      <c r="L30" s="225"/>
      <c r="M30" s="226"/>
    </row>
    <row r="31" spans="1:13" s="250" customFormat="1" ht="15">
      <c r="A31" s="533" t="s">
        <v>162</v>
      </c>
      <c r="B31" s="533"/>
      <c r="C31" s="533"/>
      <c r="D31" s="533"/>
      <c r="E31" s="245"/>
      <c r="F31" s="246"/>
      <c r="G31" s="246"/>
      <c r="H31" s="247">
        <v>0.2</v>
      </c>
      <c r="I31" s="248">
        <f>H31*E8</f>
        <v>0</v>
      </c>
      <c r="J31" s="249">
        <f>IF(I10=1,I31*'Mode d''emploi'!D29,'Coûts_gains variables_ Dom1'!I31*'Mode d''emploi'!D28)</f>
        <v>0</v>
      </c>
      <c r="K31" s="224" t="s">
        <v>163</v>
      </c>
      <c r="L31" s="225" t="s">
        <v>164</v>
      </c>
      <c r="M31" s="226"/>
    </row>
    <row r="32" spans="1:13" s="66" customFormat="1" ht="15">
      <c r="A32" s="536" t="s">
        <v>165</v>
      </c>
      <c r="B32" s="536"/>
      <c r="C32" s="536"/>
      <c r="D32" s="536"/>
      <c r="E32" s="251" t="s">
        <v>166</v>
      </c>
      <c r="F32" s="252" t="s">
        <v>159</v>
      </c>
      <c r="G32" s="252"/>
      <c r="H32" s="253" t="s">
        <v>166</v>
      </c>
      <c r="I32" s="254"/>
      <c r="J32" s="255"/>
      <c r="K32" s="231" t="s">
        <v>160</v>
      </c>
      <c r="L32" s="232"/>
      <c r="M32" s="233"/>
    </row>
    <row r="33" spans="1:13" s="66" customFormat="1" ht="15">
      <c r="A33" s="530" t="s">
        <v>167</v>
      </c>
      <c r="B33" s="530"/>
      <c r="C33" s="530"/>
      <c r="D33" s="530"/>
      <c r="E33" s="256"/>
      <c r="F33" s="257"/>
      <c r="G33" s="257"/>
      <c r="H33" s="258"/>
      <c r="I33" s="259"/>
      <c r="J33" s="260"/>
      <c r="K33" s="224"/>
      <c r="L33" s="225"/>
      <c r="M33" s="226"/>
    </row>
    <row r="34" spans="1:13" s="66" customFormat="1" ht="15">
      <c r="A34" s="537"/>
      <c r="B34" s="537"/>
      <c r="C34" s="537"/>
      <c r="D34" s="537"/>
      <c r="E34" s="256"/>
      <c r="F34" s="257"/>
      <c r="G34" s="261"/>
      <c r="H34" s="258"/>
      <c r="I34" s="257"/>
      <c r="J34" s="262"/>
      <c r="K34" s="246"/>
      <c r="L34" s="263"/>
      <c r="M34" s="264"/>
    </row>
    <row r="35" spans="1:13" s="66" customFormat="1" ht="15">
      <c r="A35" s="537"/>
      <c r="B35" s="537"/>
      <c r="C35" s="537"/>
      <c r="D35" s="537"/>
      <c r="E35" s="256"/>
      <c r="F35" s="257"/>
      <c r="G35" s="261"/>
      <c r="H35" s="258"/>
      <c r="I35" s="257"/>
      <c r="J35" s="262"/>
      <c r="K35" s="246"/>
      <c r="L35" s="263"/>
      <c r="M35" s="264"/>
    </row>
    <row r="36" spans="1:13" s="66" customFormat="1" ht="15">
      <c r="A36" s="537"/>
      <c r="B36" s="537"/>
      <c r="C36" s="537"/>
      <c r="D36" s="537"/>
      <c r="E36" s="256"/>
      <c r="F36" s="257"/>
      <c r="G36" s="261">
        <f>SUM(G15:G27)</f>
        <v>0</v>
      </c>
      <c r="H36" s="258"/>
      <c r="I36" s="257"/>
      <c r="J36" s="262">
        <f>SUM(J15:J35)</f>
        <v>0</v>
      </c>
      <c r="K36" s="246"/>
      <c r="L36" s="263"/>
      <c r="M36" s="265"/>
    </row>
    <row r="37" spans="1:13" s="66" customFormat="1" ht="15">
      <c r="A37" s="538" t="s">
        <v>168</v>
      </c>
      <c r="B37" s="538"/>
      <c r="C37" s="538"/>
      <c r="D37" s="538"/>
      <c r="E37" s="266"/>
      <c r="F37" s="267"/>
      <c r="G37" s="267"/>
      <c r="H37" s="268"/>
      <c r="I37" s="267"/>
      <c r="J37" s="267"/>
      <c r="K37" s="267"/>
      <c r="L37" s="267"/>
      <c r="M37" s="269"/>
    </row>
    <row r="38" spans="1:13" s="66" customFormat="1" ht="15">
      <c r="A38" s="539" t="s">
        <v>33</v>
      </c>
      <c r="B38" s="539"/>
      <c r="C38" s="539"/>
      <c r="D38" s="539"/>
      <c r="E38" s="270"/>
      <c r="F38" s="271"/>
      <c r="G38" s="271"/>
      <c r="H38" s="272"/>
      <c r="I38" s="213"/>
      <c r="J38" s="213"/>
      <c r="K38" s="213"/>
      <c r="L38" s="213"/>
      <c r="M38" s="273"/>
    </row>
    <row r="39" spans="1:13" s="66" customFormat="1" ht="15">
      <c r="A39" s="532" t="s">
        <v>169</v>
      </c>
      <c r="B39" s="532"/>
      <c r="C39" s="532"/>
      <c r="D39" s="532"/>
      <c r="E39" s="274"/>
      <c r="F39" s="275"/>
      <c r="G39" s="275"/>
      <c r="H39" s="276">
        <v>0.05</v>
      </c>
      <c r="I39" s="222">
        <f>E3*H39</f>
        <v>0</v>
      </c>
      <c r="J39" s="277">
        <f>I39*'Mode d''emploi'!D28</f>
        <v>0</v>
      </c>
      <c r="K39" s="224" t="s">
        <v>170</v>
      </c>
      <c r="L39" s="225"/>
      <c r="M39" s="264"/>
    </row>
    <row r="40" spans="1:13" s="66" customFormat="1" ht="15.75" customHeight="1">
      <c r="A40" s="532" t="s">
        <v>171</v>
      </c>
      <c r="B40" s="532"/>
      <c r="C40" s="532"/>
      <c r="D40" s="532"/>
      <c r="E40" s="274"/>
      <c r="F40" s="275"/>
      <c r="G40" s="275"/>
      <c r="H40" s="276">
        <v>0.02</v>
      </c>
      <c r="I40" s="278">
        <f>IF(I10=1,H40*(E5+E6+E7),0)</f>
        <v>0</v>
      </c>
      <c r="J40" s="277">
        <f>IF(I10=1,I40*'Mode d''emploi'!D29,I40*'Mode d''emploi'!D28)</f>
        <v>0</v>
      </c>
      <c r="K40" s="224" t="s">
        <v>172</v>
      </c>
      <c r="L40" s="225" t="s">
        <v>173</v>
      </c>
      <c r="M40" s="264"/>
    </row>
    <row r="41" spans="1:13" s="66" customFormat="1" ht="15">
      <c r="A41" s="532" t="s">
        <v>174</v>
      </c>
      <c r="B41" s="532"/>
      <c r="C41" s="532"/>
      <c r="D41" s="532"/>
      <c r="E41" s="274"/>
      <c r="F41" s="275"/>
      <c r="G41" s="275"/>
      <c r="H41" s="276">
        <v>0.01</v>
      </c>
      <c r="I41" s="222">
        <f>IF(I10=1,H41*(E5+E6+E7),0)</f>
        <v>0</v>
      </c>
      <c r="J41" s="277">
        <f>IF(I10=1,I41*'Mode d''emploi'!D29,I41*'Mode d''emploi'!D28)</f>
        <v>0</v>
      </c>
      <c r="K41" s="224" t="s">
        <v>175</v>
      </c>
      <c r="L41" s="225" t="s">
        <v>173</v>
      </c>
      <c r="M41" s="264"/>
    </row>
    <row r="42" spans="1:13" s="250" customFormat="1" ht="15">
      <c r="A42" s="532" t="s">
        <v>176</v>
      </c>
      <c r="B42" s="532"/>
      <c r="C42" s="532"/>
      <c r="D42" s="532"/>
      <c r="E42" s="274"/>
      <c r="F42" s="275"/>
      <c r="G42" s="275"/>
      <c r="H42" s="276">
        <v>0.01</v>
      </c>
      <c r="I42" s="222">
        <f>IF(I10=1,H42*(E5+E6+E7),0)</f>
        <v>0</v>
      </c>
      <c r="J42" s="277">
        <f>IF(I10=1,I42*'Mode d''emploi'!D29,I42*'Mode d''emploi'!D28)</f>
        <v>0</v>
      </c>
      <c r="K42" s="224" t="s">
        <v>177</v>
      </c>
      <c r="L42" s="225" t="s">
        <v>173</v>
      </c>
      <c r="M42" s="264"/>
    </row>
    <row r="43" spans="1:13" s="66" customFormat="1" ht="15">
      <c r="A43" s="540" t="s">
        <v>178</v>
      </c>
      <c r="B43" s="540"/>
      <c r="C43" s="540"/>
      <c r="D43" s="540"/>
      <c r="E43" s="279"/>
      <c r="F43" s="280"/>
      <c r="G43" s="280"/>
      <c r="H43" s="251">
        <v>0.01</v>
      </c>
      <c r="I43" s="229">
        <f>IF(I10=1,H43*(E5+E6+E7),0)</f>
        <v>0</v>
      </c>
      <c r="J43" s="277">
        <f>IF(I10=1,I43*'Mode d''emploi'!D29,I43*'Mode d''emploi'!D28)</f>
        <v>0</v>
      </c>
      <c r="K43" s="231" t="s">
        <v>177</v>
      </c>
      <c r="L43" s="232" t="s">
        <v>173</v>
      </c>
      <c r="M43" s="281"/>
    </row>
    <row r="44" spans="1:13" s="66" customFormat="1" ht="15">
      <c r="A44" s="539" t="s">
        <v>34</v>
      </c>
      <c r="B44" s="539"/>
      <c r="C44" s="539"/>
      <c r="D44" s="539"/>
      <c r="E44" s="282"/>
      <c r="F44" s="235"/>
      <c r="G44" s="235"/>
      <c r="H44" s="283"/>
      <c r="I44" s="235"/>
      <c r="J44" s="235"/>
      <c r="K44" s="235"/>
      <c r="L44" s="235"/>
      <c r="M44" s="284"/>
    </row>
    <row r="45" spans="1:13" s="250" customFormat="1" ht="15">
      <c r="A45" s="532" t="s">
        <v>179</v>
      </c>
      <c r="B45" s="532"/>
      <c r="C45" s="532"/>
      <c r="D45" s="532"/>
      <c r="E45" s="224"/>
      <c r="F45" s="224"/>
      <c r="G45" s="224"/>
      <c r="H45" s="276">
        <v>0.02</v>
      </c>
      <c r="I45" s="222">
        <f>H45*E3</f>
        <v>0</v>
      </c>
      <c r="J45" s="277">
        <f>I45*'Mode d''emploi'!D28</f>
        <v>0</v>
      </c>
      <c r="K45" s="224" t="s">
        <v>180</v>
      </c>
      <c r="L45" s="225"/>
      <c r="M45" s="264"/>
    </row>
    <row r="46" spans="1:13" s="66" customFormat="1" ht="15">
      <c r="A46" s="534" t="s">
        <v>181</v>
      </c>
      <c r="B46" s="534"/>
      <c r="C46" s="534"/>
      <c r="D46" s="534"/>
      <c r="E46" s="231"/>
      <c r="F46" s="231"/>
      <c r="G46" s="231"/>
      <c r="H46" s="251">
        <v>0.02</v>
      </c>
      <c r="I46" s="229">
        <f>IF(I10=0,(E5+E6+E7)*H46,0)</f>
        <v>0</v>
      </c>
      <c r="J46" s="285">
        <f>IF(I10=1,I46*'Mode d''emploi'!D29,I46*'Mode d''emploi'!D28)</f>
        <v>0</v>
      </c>
      <c r="K46" s="231" t="s">
        <v>182</v>
      </c>
      <c r="L46" s="232"/>
      <c r="M46" s="286"/>
    </row>
    <row r="47" spans="1:13" s="66" customFormat="1" ht="15">
      <c r="A47" s="539" t="s">
        <v>35</v>
      </c>
      <c r="B47" s="539"/>
      <c r="C47" s="539"/>
      <c r="D47" s="539"/>
      <c r="E47" s="282"/>
      <c r="F47" s="235"/>
      <c r="G47" s="235"/>
      <c r="H47" s="283"/>
      <c r="I47" s="235"/>
      <c r="J47" s="235"/>
      <c r="K47" s="235"/>
      <c r="L47" s="235"/>
      <c r="M47" s="284"/>
    </row>
    <row r="48" spans="1:13" s="66" customFormat="1" ht="15">
      <c r="A48" s="532" t="s">
        <v>183</v>
      </c>
      <c r="B48" s="532"/>
      <c r="C48" s="532"/>
      <c r="D48" s="532"/>
      <c r="E48" s="287"/>
      <c r="F48" s="288"/>
      <c r="G48" s="288"/>
      <c r="H48" s="247">
        <v>0.005</v>
      </c>
      <c r="I48" s="289">
        <f>(E11*H48)</f>
        <v>0</v>
      </c>
      <c r="J48" s="290">
        <f>(F11*H48*'Mode d''emploi'!D28)+('Mode d''emploi'!D29*F8*'Coûts_gains variables_ Dom1'!H48)</f>
        <v>0</v>
      </c>
      <c r="K48" s="288" t="s">
        <v>184</v>
      </c>
      <c r="L48" s="291"/>
      <c r="M48" s="264"/>
    </row>
    <row r="49" spans="1:13" s="66" customFormat="1" ht="15">
      <c r="A49" s="534" t="s">
        <v>185</v>
      </c>
      <c r="B49" s="534"/>
      <c r="C49" s="534"/>
      <c r="D49" s="534"/>
      <c r="E49" s="231"/>
      <c r="F49" s="231"/>
      <c r="G49" s="231"/>
      <c r="H49" s="251">
        <v>0.02</v>
      </c>
      <c r="I49" s="229">
        <f>H49*E6</f>
        <v>0</v>
      </c>
      <c r="J49" s="285">
        <f>IF(I10=1,I49*'Mode d''emploi'!D29,I49*'Mode d''emploi'!D29)</f>
        <v>0</v>
      </c>
      <c r="K49" s="292" t="s">
        <v>182</v>
      </c>
      <c r="L49" s="232"/>
      <c r="M49" s="286"/>
    </row>
    <row r="50" spans="1:13" s="66" customFormat="1" ht="15">
      <c r="A50" s="539" t="s">
        <v>36</v>
      </c>
      <c r="B50" s="539"/>
      <c r="C50" s="539"/>
      <c r="D50" s="539"/>
      <c r="E50" s="293"/>
      <c r="F50" s="235"/>
      <c r="G50" s="235"/>
      <c r="H50" s="283"/>
      <c r="I50" s="294"/>
      <c r="J50" s="294"/>
      <c r="K50" s="294"/>
      <c r="L50" s="295"/>
      <c r="M50" s="284"/>
    </row>
    <row r="51" spans="1:13" s="66" customFormat="1" ht="15">
      <c r="A51" s="532" t="s">
        <v>186</v>
      </c>
      <c r="B51" s="532"/>
      <c r="C51" s="532"/>
      <c r="D51" s="532"/>
      <c r="E51" s="296"/>
      <c r="F51" s="297"/>
      <c r="G51" s="297"/>
      <c r="H51" s="247">
        <v>0.01</v>
      </c>
      <c r="I51" s="222">
        <f>IF(I10=1,0,E6*H51)</f>
        <v>0</v>
      </c>
      <c r="J51" s="290">
        <f>I51*'Mode d''emploi'!D27</f>
        <v>0</v>
      </c>
      <c r="K51" s="224" t="s">
        <v>187</v>
      </c>
      <c r="L51" s="225" t="s">
        <v>188</v>
      </c>
      <c r="M51" s="264"/>
    </row>
    <row r="52" spans="1:13" s="66" customFormat="1" ht="15">
      <c r="A52" s="532" t="s">
        <v>189</v>
      </c>
      <c r="B52" s="532"/>
      <c r="C52" s="532"/>
      <c r="D52" s="532"/>
      <c r="E52" s="274"/>
      <c r="F52" s="274"/>
      <c r="G52" s="274"/>
      <c r="H52" s="247">
        <v>0.1</v>
      </c>
      <c r="I52" s="289">
        <f>H52*L2*F11*L3</f>
        <v>0</v>
      </c>
      <c r="J52" s="290">
        <f>I52*'Mode d''emploi'!D28</f>
        <v>0</v>
      </c>
      <c r="K52" s="288" t="s">
        <v>190</v>
      </c>
      <c r="L52" s="291"/>
      <c r="M52" s="264"/>
    </row>
    <row r="53" spans="1:13" s="66" customFormat="1" ht="15">
      <c r="A53" s="532" t="s">
        <v>191</v>
      </c>
      <c r="B53" s="532"/>
      <c r="C53" s="532"/>
      <c r="D53" s="532"/>
      <c r="E53" s="274"/>
      <c r="F53" s="274"/>
      <c r="G53" s="274"/>
      <c r="H53" s="247">
        <v>0.005</v>
      </c>
      <c r="I53" s="222">
        <f>E6*H53</f>
        <v>0</v>
      </c>
      <c r="J53" s="290">
        <f>I53*'Mode d''emploi'!D29</f>
        <v>0</v>
      </c>
      <c r="K53" s="224" t="s">
        <v>192</v>
      </c>
      <c r="L53" s="225"/>
      <c r="M53" s="264"/>
    </row>
    <row r="54" spans="1:13" s="66" customFormat="1" ht="15">
      <c r="A54" s="534" t="s">
        <v>193</v>
      </c>
      <c r="B54" s="534"/>
      <c r="C54" s="534"/>
      <c r="D54" s="534"/>
      <c r="E54" s="279"/>
      <c r="F54" s="279"/>
      <c r="G54" s="279"/>
      <c r="H54" s="298">
        <v>0.02</v>
      </c>
      <c r="I54" s="229">
        <f>H54*L3*L2*F11</f>
        <v>0</v>
      </c>
      <c r="J54" s="290">
        <f>I54*'Mode d''emploi'!D30</f>
        <v>0</v>
      </c>
      <c r="K54" s="231" t="s">
        <v>194</v>
      </c>
      <c r="L54" s="232"/>
      <c r="M54" s="281"/>
    </row>
    <row r="55" spans="1:13" s="66" customFormat="1" ht="15">
      <c r="A55" s="541"/>
      <c r="B55" s="541"/>
      <c r="C55" s="541"/>
      <c r="D55" s="541"/>
      <c r="E55" s="224"/>
      <c r="F55" s="224"/>
      <c r="G55" s="224"/>
      <c r="H55" s="299"/>
      <c r="I55" s="246"/>
      <c r="J55" s="263"/>
      <c r="K55" s="224"/>
      <c r="L55" s="225"/>
      <c r="M55" s="264"/>
    </row>
    <row r="56" spans="1:13" s="66" customFormat="1" ht="15">
      <c r="A56" s="535" t="s">
        <v>37</v>
      </c>
      <c r="B56" s="535"/>
      <c r="C56" s="535"/>
      <c r="D56" s="535"/>
      <c r="E56" s="282"/>
      <c r="F56" s="235"/>
      <c r="G56" s="235"/>
      <c r="H56" s="283"/>
      <c r="I56" s="236"/>
      <c r="J56" s="236"/>
      <c r="K56" s="236"/>
      <c r="L56" s="236"/>
      <c r="M56" s="284"/>
    </row>
    <row r="57" spans="1:17" s="66" customFormat="1" ht="15">
      <c r="A57" s="541" t="s">
        <v>195</v>
      </c>
      <c r="B57" s="541"/>
      <c r="C57" s="541"/>
      <c r="D57" s="541"/>
      <c r="E57" s="288"/>
      <c r="F57" s="288"/>
      <c r="G57" s="288"/>
      <c r="H57" s="247">
        <v>0.02</v>
      </c>
      <c r="I57" s="222">
        <f>H57*E6</f>
        <v>0</v>
      </c>
      <c r="J57" s="277">
        <f>IF(I10=1,0,I57*'Mode d''emploi'!D28)</f>
        <v>0</v>
      </c>
      <c r="K57" s="288" t="s">
        <v>196</v>
      </c>
      <c r="L57" s="225"/>
      <c r="M57" s="264"/>
      <c r="N57" s="117"/>
      <c r="O57" s="131"/>
      <c r="P57" s="208"/>
      <c r="Q57" s="132"/>
    </row>
    <row r="58" spans="1:17" s="66" customFormat="1" ht="15">
      <c r="A58" s="541" t="s">
        <v>197</v>
      </c>
      <c r="B58" s="541"/>
      <c r="C58" s="541"/>
      <c r="D58" s="541"/>
      <c r="E58" s="288"/>
      <c r="F58" s="288"/>
      <c r="G58" s="288"/>
      <c r="H58" s="300" t="s">
        <v>198</v>
      </c>
      <c r="I58" s="246"/>
      <c r="J58" s="263"/>
      <c r="K58" s="288" t="s">
        <v>196</v>
      </c>
      <c r="L58" s="225"/>
      <c r="M58" s="264"/>
      <c r="N58" s="117"/>
      <c r="O58" s="131"/>
      <c r="P58" s="208"/>
      <c r="Q58" s="132"/>
    </row>
    <row r="59" spans="1:13" s="66" customFormat="1" ht="15">
      <c r="A59" s="532" t="s">
        <v>199</v>
      </c>
      <c r="B59" s="532"/>
      <c r="C59" s="532"/>
      <c r="D59" s="532"/>
      <c r="E59" s="296"/>
      <c r="F59" s="288"/>
      <c r="G59" s="288"/>
      <c r="H59" s="247">
        <v>0.05</v>
      </c>
      <c r="I59" s="222">
        <f>H59*E8</f>
        <v>0</v>
      </c>
      <c r="J59" s="277">
        <f>I59*'Mode d''emploi'!D29</f>
        <v>0</v>
      </c>
      <c r="K59" s="224" t="s">
        <v>200</v>
      </c>
      <c r="L59" s="225"/>
      <c r="M59" s="264"/>
    </row>
    <row r="60" spans="1:13" s="66" customFormat="1" ht="15">
      <c r="A60" s="532" t="s">
        <v>201</v>
      </c>
      <c r="B60" s="532"/>
      <c r="C60" s="532"/>
      <c r="D60" s="532"/>
      <c r="E60" s="274"/>
      <c r="F60" s="274"/>
      <c r="G60" s="274"/>
      <c r="H60" s="276">
        <v>0.02</v>
      </c>
      <c r="I60" s="222">
        <f>E6*H60</f>
        <v>0</v>
      </c>
      <c r="J60" s="277">
        <f>IF(I10=1,0,I60*'Mode d''emploi'!D28)</f>
        <v>0</v>
      </c>
      <c r="K60" s="288" t="s">
        <v>202</v>
      </c>
      <c r="L60" s="225"/>
      <c r="M60" s="264"/>
    </row>
    <row r="61" spans="1:13" s="66" customFormat="1" ht="15">
      <c r="A61" s="534" t="s">
        <v>203</v>
      </c>
      <c r="B61" s="534"/>
      <c r="C61" s="534"/>
      <c r="D61" s="534"/>
      <c r="E61" s="279"/>
      <c r="F61" s="279"/>
      <c r="G61" s="279"/>
      <c r="H61" s="251">
        <v>0.05</v>
      </c>
      <c r="I61" s="229">
        <f>E9*H61</f>
        <v>0</v>
      </c>
      <c r="J61" s="285">
        <f>I61*'Mode d''emploi'!D28</f>
        <v>0</v>
      </c>
      <c r="K61" s="292" t="s">
        <v>204</v>
      </c>
      <c r="L61" s="232"/>
      <c r="M61" s="233"/>
    </row>
    <row r="62" spans="1:13" s="66" customFormat="1" ht="15">
      <c r="A62" s="530" t="s">
        <v>47</v>
      </c>
      <c r="B62" s="530"/>
      <c r="C62" s="530"/>
      <c r="D62" s="530"/>
      <c r="E62" s="274"/>
      <c r="F62" s="274"/>
      <c r="G62" s="274"/>
      <c r="H62" s="299"/>
      <c r="I62" s="224"/>
      <c r="J62" s="225"/>
      <c r="K62" s="224"/>
      <c r="L62" s="225"/>
      <c r="M62" s="226"/>
    </row>
    <row r="63" spans="1:13" s="66" customFormat="1" ht="15">
      <c r="A63" s="536"/>
      <c r="B63" s="536"/>
      <c r="C63" s="536"/>
      <c r="D63" s="536"/>
      <c r="E63" s="256"/>
      <c r="F63" s="257"/>
      <c r="G63" s="257"/>
      <c r="H63" s="258"/>
      <c r="I63" s="257"/>
      <c r="J63" s="301"/>
      <c r="K63" s="246"/>
      <c r="L63" s="263"/>
      <c r="M63" s="264"/>
    </row>
    <row r="64" spans="1:13" s="66" customFormat="1" ht="15">
      <c r="A64" s="536"/>
      <c r="B64" s="536"/>
      <c r="C64" s="536"/>
      <c r="D64" s="536"/>
      <c r="E64" s="256"/>
      <c r="F64" s="257"/>
      <c r="G64" s="257"/>
      <c r="H64" s="258"/>
      <c r="I64" s="257"/>
      <c r="J64" s="301"/>
      <c r="K64" s="246"/>
      <c r="L64" s="263"/>
      <c r="M64" s="281"/>
    </row>
    <row r="65" spans="1:13" s="66" customFormat="1" ht="15">
      <c r="A65" s="302" t="s">
        <v>205</v>
      </c>
      <c r="B65" s="303"/>
      <c r="C65" s="303"/>
      <c r="D65" s="304"/>
      <c r="E65" s="305"/>
      <c r="F65" s="306"/>
      <c r="G65" s="306"/>
      <c r="H65" s="307"/>
      <c r="I65" s="308"/>
      <c r="J65" s="308"/>
      <c r="K65" s="308"/>
      <c r="L65" s="308"/>
      <c r="M65" s="309"/>
    </row>
    <row r="66" spans="1:13" s="66" customFormat="1" ht="15">
      <c r="A66" s="530" t="s">
        <v>42</v>
      </c>
      <c r="B66" s="530"/>
      <c r="C66" s="530"/>
      <c r="D66" s="530"/>
      <c r="E66" s="209"/>
      <c r="F66" s="213"/>
      <c r="G66" s="213"/>
      <c r="H66" s="310"/>
      <c r="I66" s="211"/>
      <c r="J66" s="211"/>
      <c r="K66" s="211"/>
      <c r="L66" s="211"/>
      <c r="M66" s="273"/>
    </row>
    <row r="67" spans="1:13" s="66" customFormat="1" ht="15">
      <c r="A67" s="532" t="s">
        <v>206</v>
      </c>
      <c r="B67" s="532"/>
      <c r="C67" s="532"/>
      <c r="D67" s="532"/>
      <c r="E67" s="224"/>
      <c r="F67" s="224"/>
      <c r="G67" s="224"/>
      <c r="H67" s="247">
        <v>0.02</v>
      </c>
      <c r="I67" s="248">
        <f>E6*H67</f>
        <v>0</v>
      </c>
      <c r="J67" s="311">
        <f>IF(I10=1,0,I67*'Mode d''emploi'!D28)</f>
        <v>0</v>
      </c>
      <c r="K67" s="224" t="s">
        <v>207</v>
      </c>
      <c r="L67" s="312"/>
      <c r="M67" s="264"/>
    </row>
    <row r="68" spans="1:13" s="66" customFormat="1" ht="15">
      <c r="A68" s="532" t="s">
        <v>208</v>
      </c>
      <c r="B68" s="532"/>
      <c r="C68" s="532"/>
      <c r="D68" s="532"/>
      <c r="E68" s="224"/>
      <c r="F68" s="224"/>
      <c r="G68" s="224"/>
      <c r="H68" s="276">
        <v>0.05</v>
      </c>
      <c r="I68" s="248">
        <f>H68*E7</f>
        <v>0</v>
      </c>
      <c r="J68" s="311">
        <f>I68*'Mode d''emploi'!D28</f>
        <v>0</v>
      </c>
      <c r="K68" s="224" t="s">
        <v>209</v>
      </c>
      <c r="L68" s="312"/>
      <c r="M68" s="264"/>
    </row>
    <row r="69" spans="1:13" s="66" customFormat="1" ht="15">
      <c r="A69" s="532" t="s">
        <v>210</v>
      </c>
      <c r="B69" s="532"/>
      <c r="C69" s="532"/>
      <c r="D69" s="532"/>
      <c r="E69" s="224"/>
      <c r="F69" s="224"/>
      <c r="G69" s="224"/>
      <c r="H69" s="276">
        <v>0.05</v>
      </c>
      <c r="I69" s="222">
        <f>H69*E10</f>
        <v>0</v>
      </c>
      <c r="J69" s="277">
        <f>I69*'Mode d''emploi'!D28</f>
        <v>0</v>
      </c>
      <c r="K69" s="224" t="s">
        <v>211</v>
      </c>
      <c r="L69" s="312"/>
      <c r="M69" s="264"/>
    </row>
    <row r="70" spans="1:13" s="66" customFormat="1" ht="15">
      <c r="A70" s="532" t="s">
        <v>212</v>
      </c>
      <c r="B70" s="532"/>
      <c r="C70" s="532"/>
      <c r="D70" s="532"/>
      <c r="E70" s="224"/>
      <c r="F70" s="224"/>
      <c r="G70" s="224"/>
      <c r="H70" s="276" t="s">
        <v>213</v>
      </c>
      <c r="I70" s="222"/>
      <c r="J70" s="313"/>
      <c r="K70" s="224" t="s">
        <v>214</v>
      </c>
      <c r="L70" s="225"/>
      <c r="M70" s="264"/>
    </row>
    <row r="71" spans="1:13" s="66" customFormat="1" ht="15">
      <c r="A71" s="530" t="s">
        <v>215</v>
      </c>
      <c r="B71" s="530"/>
      <c r="C71" s="530"/>
      <c r="D71" s="530"/>
      <c r="E71" s="314"/>
      <c r="F71" s="315"/>
      <c r="G71" s="315"/>
      <c r="H71" s="316"/>
      <c r="I71" s="235"/>
      <c r="J71" s="235"/>
      <c r="K71" s="235"/>
      <c r="L71" s="235"/>
      <c r="M71" s="284"/>
    </row>
    <row r="72" spans="1:13" s="66" customFormat="1" ht="15">
      <c r="A72" s="532" t="s">
        <v>216</v>
      </c>
      <c r="B72" s="532"/>
      <c r="C72" s="532"/>
      <c r="D72" s="532"/>
      <c r="E72" s="274"/>
      <c r="F72" s="274"/>
      <c r="G72" s="274"/>
      <c r="H72" s="276">
        <v>0.02</v>
      </c>
      <c r="I72" s="222">
        <f>E6*H72</f>
        <v>0</v>
      </c>
      <c r="J72" s="277">
        <f>IF(I10=1,I72*'Mode d''emploi'!D29,I72*'Mode d''emploi'!D28)</f>
        <v>0</v>
      </c>
      <c r="K72" s="224" t="s">
        <v>217</v>
      </c>
      <c r="L72" s="225"/>
      <c r="M72" s="264"/>
    </row>
    <row r="73" spans="1:13" s="66" customFormat="1" ht="15">
      <c r="A73" s="532" t="s">
        <v>218</v>
      </c>
      <c r="B73" s="532"/>
      <c r="C73" s="532"/>
      <c r="D73" s="532"/>
      <c r="E73" s="224"/>
      <c r="F73" s="224"/>
      <c r="G73" s="224"/>
      <c r="H73" s="276">
        <v>0.01</v>
      </c>
      <c r="I73" s="222">
        <f>E6*H73</f>
        <v>0</v>
      </c>
      <c r="J73" s="277">
        <f>IF(I10=1,I73*'Mode d''emploi'!D29,I73*'Mode d''emploi'!D28)</f>
        <v>0</v>
      </c>
      <c r="K73" s="224" t="s">
        <v>219</v>
      </c>
      <c r="L73" s="225"/>
      <c r="M73" s="264"/>
    </row>
    <row r="74" spans="1:13" s="66" customFormat="1" ht="15">
      <c r="A74" s="530" t="s">
        <v>44</v>
      </c>
      <c r="B74" s="530"/>
      <c r="C74" s="530"/>
      <c r="D74" s="530"/>
      <c r="E74" s="234"/>
      <c r="F74" s="236"/>
      <c r="G74" s="236"/>
      <c r="H74" s="317"/>
      <c r="I74" s="235"/>
      <c r="J74" s="235"/>
      <c r="K74" s="235"/>
      <c r="L74" s="235"/>
      <c r="M74" s="284"/>
    </row>
    <row r="75" spans="1:13" s="66" customFormat="1" ht="15">
      <c r="A75" s="532" t="s">
        <v>220</v>
      </c>
      <c r="B75" s="532"/>
      <c r="C75" s="532"/>
      <c r="D75" s="532"/>
      <c r="E75" s="274"/>
      <c r="F75" s="274"/>
      <c r="G75" s="274"/>
      <c r="H75" s="276">
        <v>0.05</v>
      </c>
      <c r="I75" s="222">
        <f>H75*L4*I2</f>
        <v>0</v>
      </c>
      <c r="J75" s="277">
        <f>I75*'Mode d''emploi'!D28</f>
        <v>0</v>
      </c>
      <c r="K75" s="224" t="s">
        <v>221</v>
      </c>
      <c r="L75" s="225"/>
      <c r="M75" s="264"/>
    </row>
    <row r="76" spans="1:13" s="66" customFormat="1" ht="15">
      <c r="A76" s="532" t="s">
        <v>222</v>
      </c>
      <c r="B76" s="532"/>
      <c r="C76" s="532"/>
      <c r="D76" s="532"/>
      <c r="E76" s="274"/>
      <c r="F76" s="274"/>
      <c r="G76" s="274"/>
      <c r="H76" s="276">
        <v>0.03</v>
      </c>
      <c r="I76" s="222">
        <f>L5*H76*I2</f>
        <v>0</v>
      </c>
      <c r="J76" s="277">
        <f>I76*'Mode d''emploi'!D28</f>
        <v>0</v>
      </c>
      <c r="K76" s="224" t="s">
        <v>118</v>
      </c>
      <c r="L76" s="225"/>
      <c r="M76" s="264"/>
    </row>
    <row r="77" spans="1:13" s="66" customFormat="1" ht="15">
      <c r="A77" s="532" t="s">
        <v>223</v>
      </c>
      <c r="B77" s="532"/>
      <c r="C77" s="532"/>
      <c r="D77" s="532"/>
      <c r="E77" s="274"/>
      <c r="F77" s="274"/>
      <c r="G77" s="274"/>
      <c r="H77" s="276">
        <v>0.05</v>
      </c>
      <c r="I77" s="222">
        <f>H77*L6*I2</f>
        <v>0</v>
      </c>
      <c r="J77" s="277">
        <f>I77*'Mode d''emploi'!D28</f>
        <v>0</v>
      </c>
      <c r="K77" s="224" t="s">
        <v>224</v>
      </c>
      <c r="L77" s="225"/>
      <c r="M77" s="264"/>
    </row>
    <row r="78" spans="1:13" s="66" customFormat="1" ht="15">
      <c r="A78" s="530" t="s">
        <v>45</v>
      </c>
      <c r="B78" s="530"/>
      <c r="C78" s="530"/>
      <c r="D78" s="530"/>
      <c r="E78" s="282"/>
      <c r="F78" s="235"/>
      <c r="G78" s="235"/>
      <c r="H78" s="318"/>
      <c r="I78" s="235"/>
      <c r="J78" s="235"/>
      <c r="K78" s="235"/>
      <c r="L78" s="235"/>
      <c r="M78" s="284"/>
    </row>
    <row r="79" spans="1:17" s="66" customFormat="1" ht="15">
      <c r="A79" s="532" t="s">
        <v>225</v>
      </c>
      <c r="B79" s="532"/>
      <c r="C79" s="532"/>
      <c r="D79" s="532"/>
      <c r="E79" s="224"/>
      <c r="F79" s="224"/>
      <c r="G79" s="224"/>
      <c r="H79" s="276" t="s">
        <v>213</v>
      </c>
      <c r="I79" s="246"/>
      <c r="J79" s="263"/>
      <c r="K79" s="224"/>
      <c r="L79" s="225"/>
      <c r="M79" s="264"/>
      <c r="N79" s="117"/>
      <c r="O79" s="131"/>
      <c r="P79" s="208"/>
      <c r="Q79" s="132"/>
    </row>
    <row r="80" spans="1:17" s="66" customFormat="1" ht="15">
      <c r="A80" s="532" t="s">
        <v>226</v>
      </c>
      <c r="B80" s="532"/>
      <c r="C80" s="532"/>
      <c r="D80" s="532"/>
      <c r="E80" s="224"/>
      <c r="F80" s="224"/>
      <c r="G80" s="224"/>
      <c r="H80" s="276" t="s">
        <v>213</v>
      </c>
      <c r="I80" s="246"/>
      <c r="J80" s="263"/>
      <c r="K80" s="224"/>
      <c r="L80" s="225"/>
      <c r="M80" s="264"/>
      <c r="N80" s="117"/>
      <c r="O80" s="131"/>
      <c r="P80" s="208"/>
      <c r="Q80" s="132"/>
    </row>
    <row r="81" spans="1:13" s="66" customFormat="1" ht="15">
      <c r="A81" s="530" t="s">
        <v>46</v>
      </c>
      <c r="B81" s="530"/>
      <c r="C81" s="530"/>
      <c r="D81" s="530"/>
      <c r="E81" s="282"/>
      <c r="F81" s="235"/>
      <c r="G81" s="235"/>
      <c r="H81" s="318"/>
      <c r="I81" s="235"/>
      <c r="J81" s="235"/>
      <c r="K81" s="235"/>
      <c r="L81" s="235"/>
      <c r="M81" s="284"/>
    </row>
    <row r="82" spans="1:13" s="66" customFormat="1" ht="15">
      <c r="A82" s="532" t="s">
        <v>227</v>
      </c>
      <c r="B82" s="532"/>
      <c r="C82" s="532"/>
      <c r="D82" s="532"/>
      <c r="E82" s="224"/>
      <c r="F82" s="224"/>
      <c r="G82" s="224"/>
      <c r="H82" s="276">
        <v>0</v>
      </c>
      <c r="I82" s="222">
        <f>H82*L7</f>
        <v>0</v>
      </c>
      <c r="J82" s="277">
        <f>I82*'Mode d''emploi'!D28</f>
        <v>0</v>
      </c>
      <c r="K82" s="224"/>
      <c r="L82" s="225"/>
      <c r="M82" s="264"/>
    </row>
    <row r="83" spans="1:15" ht="15">
      <c r="A83" s="530" t="s">
        <v>47</v>
      </c>
      <c r="B83" s="530"/>
      <c r="C83" s="530"/>
      <c r="D83" s="530"/>
      <c r="E83" s="274"/>
      <c r="F83" s="274"/>
      <c r="G83" s="274"/>
      <c r="H83" s="299"/>
      <c r="I83" s="224"/>
      <c r="J83" s="225"/>
      <c r="K83" s="224"/>
      <c r="L83" s="225"/>
      <c r="M83" s="226"/>
      <c r="N83" s="117"/>
      <c r="O83" s="132"/>
    </row>
    <row r="84" spans="1:15" ht="15">
      <c r="A84" s="542"/>
      <c r="B84" s="542"/>
      <c r="C84" s="542"/>
      <c r="D84" s="542"/>
      <c r="E84" s="256"/>
      <c r="F84" s="257"/>
      <c r="G84" s="257"/>
      <c r="H84" s="256"/>
      <c r="I84" s="257"/>
      <c r="J84" s="301"/>
      <c r="K84" s="246"/>
      <c r="L84" s="263"/>
      <c r="M84" s="226"/>
      <c r="N84" s="117"/>
      <c r="O84" s="132"/>
    </row>
    <row r="85" spans="1:15" ht="15">
      <c r="A85" s="542"/>
      <c r="B85" s="542"/>
      <c r="C85" s="542"/>
      <c r="D85" s="542"/>
      <c r="E85" s="256"/>
      <c r="F85" s="257"/>
      <c r="G85" s="257"/>
      <c r="H85" s="256"/>
      <c r="I85" s="257"/>
      <c r="J85" s="301"/>
      <c r="K85" s="246"/>
      <c r="L85" s="263"/>
      <c r="M85" s="264"/>
      <c r="N85" s="117"/>
      <c r="O85" s="132"/>
    </row>
    <row r="86" spans="1:15" ht="15">
      <c r="A86" s="542"/>
      <c r="B86" s="542"/>
      <c r="C86" s="542"/>
      <c r="D86" s="542"/>
      <c r="E86" s="319"/>
      <c r="F86" s="320"/>
      <c r="G86" s="320"/>
      <c r="H86" s="319"/>
      <c r="I86" s="320"/>
      <c r="J86" s="321"/>
      <c r="K86" s="322"/>
      <c r="L86" s="323"/>
      <c r="M86" s="324"/>
      <c r="N86" s="117"/>
      <c r="O86" s="132"/>
    </row>
    <row r="87" spans="1:11" ht="12.75">
      <c r="A87" s="325"/>
      <c r="B87" s="325"/>
      <c r="C87" s="117"/>
      <c r="D87" s="117"/>
      <c r="E87" s="66"/>
      <c r="F87" s="66"/>
      <c r="G87" s="66"/>
      <c r="H87" s="121"/>
      <c r="J87" s="130">
        <f>SUM(J39:J82)</f>
        <v>0</v>
      </c>
      <c r="K87" s="66"/>
    </row>
    <row r="88" spans="1:10" ht="12.75">
      <c r="A88" s="116"/>
      <c r="B88" s="117"/>
      <c r="C88" s="117"/>
      <c r="D88" s="117"/>
      <c r="E88" s="117"/>
      <c r="F88" s="117"/>
      <c r="G88" s="117"/>
      <c r="J88" s="326">
        <f>J87-J36-G36</f>
        <v>0</v>
      </c>
    </row>
    <row r="89" spans="1:2" ht="12.75">
      <c r="A89" s="116"/>
      <c r="B89" s="117"/>
    </row>
    <row r="90" spans="1:4" ht="12.75">
      <c r="A90" s="116"/>
      <c r="B90" s="117"/>
      <c r="D90" s="64" t="s">
        <v>228</v>
      </c>
    </row>
    <row r="91" spans="1:2" ht="12.75">
      <c r="A91" s="116"/>
      <c r="B91" s="117"/>
    </row>
    <row r="92" spans="1:2" ht="12.75">
      <c r="A92" s="116"/>
      <c r="B92" s="117"/>
    </row>
    <row r="93" spans="1:2" ht="12.75">
      <c r="A93" s="116"/>
      <c r="B93" s="117"/>
    </row>
    <row r="94" spans="1:2" ht="12.75">
      <c r="A94" s="116"/>
      <c r="B94" s="117"/>
    </row>
    <row r="95" spans="1:2" ht="12.75">
      <c r="A95" s="116"/>
      <c r="B95" s="117"/>
    </row>
    <row r="96" spans="1:2" ht="12.75">
      <c r="A96" s="116"/>
      <c r="B96" s="117"/>
    </row>
    <row r="97" spans="1:2" ht="12.75">
      <c r="A97" s="116"/>
      <c r="B97" s="117"/>
    </row>
    <row r="98" spans="1:2" ht="12.75">
      <c r="A98" s="116"/>
      <c r="B98" s="117"/>
    </row>
    <row r="99" spans="1:2" ht="12.75">
      <c r="A99" s="116"/>
      <c r="B99" s="117"/>
    </row>
    <row r="100" spans="1:2" ht="12.75">
      <c r="A100" s="116"/>
      <c r="B100" s="117"/>
    </row>
    <row r="101" spans="1:2" ht="12.75">
      <c r="A101" s="116"/>
      <c r="B101" s="117"/>
    </row>
    <row r="102" spans="1:2" ht="12.75">
      <c r="A102" s="116"/>
      <c r="B102" s="117"/>
    </row>
    <row r="103" spans="1:2" ht="12.75">
      <c r="A103" s="116"/>
      <c r="B103" s="117"/>
    </row>
    <row r="104" spans="1:2" ht="12.75">
      <c r="A104" s="116"/>
      <c r="B104" s="117"/>
    </row>
    <row r="105" spans="1:2" ht="12.75">
      <c r="A105" s="116"/>
      <c r="B105" s="117"/>
    </row>
    <row r="106" spans="1:2" ht="12.75">
      <c r="A106" s="116"/>
      <c r="B106" s="117"/>
    </row>
    <row r="107" spans="1:2" ht="12.75">
      <c r="A107" s="116"/>
      <c r="B107" s="117"/>
    </row>
    <row r="108" spans="1:2" ht="12.75">
      <c r="A108" s="116"/>
      <c r="B108" s="117"/>
    </row>
    <row r="109" spans="1:2" ht="12.75">
      <c r="A109" s="116"/>
      <c r="B109" s="117"/>
    </row>
    <row r="110" spans="1:2" ht="12.75">
      <c r="A110" s="116"/>
      <c r="B110" s="117"/>
    </row>
    <row r="111" spans="1:2" ht="12.75">
      <c r="A111" s="116"/>
      <c r="B111" s="117"/>
    </row>
    <row r="112" spans="1:2" ht="12.75">
      <c r="A112" s="116"/>
      <c r="B112" s="117"/>
    </row>
    <row r="113" spans="1:2" ht="12.75">
      <c r="A113" s="116"/>
      <c r="B113" s="117"/>
    </row>
    <row r="114" spans="1:2" ht="12.75">
      <c r="A114" s="116"/>
      <c r="B114" s="117"/>
    </row>
    <row r="115" spans="1:2" ht="12.75">
      <c r="A115" s="116"/>
      <c r="B115" s="117"/>
    </row>
    <row r="116" spans="1:2" ht="12.75">
      <c r="A116" s="116"/>
      <c r="B116" s="117"/>
    </row>
    <row r="117" spans="1:2" ht="12.75">
      <c r="A117" s="116"/>
      <c r="B117" s="117"/>
    </row>
    <row r="118" spans="1:2" ht="12.75">
      <c r="A118" s="116"/>
      <c r="B118" s="117"/>
    </row>
    <row r="119" spans="1:2" ht="12.75">
      <c r="A119" s="116"/>
      <c r="B119" s="117"/>
    </row>
    <row r="120" spans="1:2" ht="12.75">
      <c r="A120" s="116"/>
      <c r="B120" s="117"/>
    </row>
    <row r="121" spans="1:2" ht="12.75">
      <c r="A121" s="116"/>
      <c r="B121" s="117"/>
    </row>
    <row r="122" spans="1:2" ht="12.75">
      <c r="A122" s="116"/>
      <c r="B122" s="117"/>
    </row>
    <row r="123" spans="1:2" ht="12.75">
      <c r="A123" s="116"/>
      <c r="B123" s="117"/>
    </row>
    <row r="124" spans="1:2" ht="12.75">
      <c r="A124" s="116"/>
      <c r="B124" s="117"/>
    </row>
    <row r="125" spans="1:2" ht="12.75">
      <c r="A125" s="116"/>
      <c r="B125" s="117"/>
    </row>
    <row r="126" spans="1:2" ht="12.75">
      <c r="A126" s="116"/>
      <c r="B126" s="117"/>
    </row>
    <row r="127" spans="1:2" ht="12.75">
      <c r="A127" s="116"/>
      <c r="B127" s="117"/>
    </row>
    <row r="128" spans="1:2" ht="12.75">
      <c r="A128" s="116"/>
      <c r="B128" s="117"/>
    </row>
    <row r="129" spans="1:2" ht="12.75">
      <c r="A129" s="116"/>
      <c r="B129" s="117"/>
    </row>
    <row r="130" spans="1:2" ht="12.75">
      <c r="A130" s="116"/>
      <c r="B130" s="117"/>
    </row>
    <row r="131" spans="1:2" ht="12.75">
      <c r="A131" s="116"/>
      <c r="B131" s="117"/>
    </row>
    <row r="132" spans="1:2" ht="12.75">
      <c r="A132" s="116"/>
      <c r="B132" s="117"/>
    </row>
    <row r="133" spans="1:2" ht="12.75">
      <c r="A133" s="116"/>
      <c r="B133" s="117"/>
    </row>
    <row r="134" spans="1:2" ht="12.75">
      <c r="A134" s="116"/>
      <c r="B134" s="117"/>
    </row>
    <row r="135" spans="1:2" ht="12.75">
      <c r="A135" s="116"/>
      <c r="B135" s="117"/>
    </row>
    <row r="136" spans="1:2" ht="12.75">
      <c r="A136" s="116"/>
      <c r="B136" s="117"/>
    </row>
    <row r="137" spans="1:2" ht="12.75">
      <c r="A137" s="116"/>
      <c r="B137" s="117"/>
    </row>
    <row r="138" spans="1:2" ht="12.75">
      <c r="A138" s="116"/>
      <c r="B138" s="117"/>
    </row>
    <row r="139" spans="1:2" ht="12.75">
      <c r="A139" s="116"/>
      <c r="B139" s="117"/>
    </row>
    <row r="140" spans="1:2" ht="12.75">
      <c r="A140" s="116"/>
      <c r="B140" s="117"/>
    </row>
    <row r="141" spans="1:2" ht="12.75">
      <c r="A141" s="116"/>
      <c r="B141" s="117"/>
    </row>
    <row r="142" spans="1:2" ht="12.75">
      <c r="A142" s="116"/>
      <c r="B142" s="117"/>
    </row>
    <row r="143" spans="1:2" ht="12.75">
      <c r="A143" s="116"/>
      <c r="B143" s="117"/>
    </row>
    <row r="144" spans="1:2" ht="12.75">
      <c r="A144" s="116"/>
      <c r="B144" s="117"/>
    </row>
    <row r="145" spans="1:2" ht="12.75">
      <c r="A145" s="116"/>
      <c r="B145" s="117"/>
    </row>
    <row r="146" spans="1:2" ht="12.75">
      <c r="A146" s="116"/>
      <c r="B146" s="117"/>
    </row>
    <row r="147" spans="1:2" ht="12.75">
      <c r="A147" s="116"/>
      <c r="B147" s="117"/>
    </row>
    <row r="148" spans="1:2" ht="12.75">
      <c r="A148" s="116"/>
      <c r="B148" s="117"/>
    </row>
    <row r="149" spans="1:2" ht="12.75">
      <c r="A149" s="116"/>
      <c r="B149" s="117"/>
    </row>
    <row r="150" spans="1:2" ht="12.75">
      <c r="A150" s="116"/>
      <c r="B150" s="117"/>
    </row>
    <row r="151" spans="1:2" ht="12.75">
      <c r="A151" s="116"/>
      <c r="B151" s="117"/>
    </row>
    <row r="152" spans="1:2" ht="12.75">
      <c r="A152" s="116"/>
      <c r="B152" s="117"/>
    </row>
    <row r="153" spans="1:2" ht="12.75">
      <c r="A153" s="116"/>
      <c r="B153" s="117"/>
    </row>
    <row r="154" spans="1:2" ht="12.75">
      <c r="A154" s="116"/>
      <c r="B154" s="117"/>
    </row>
    <row r="155" spans="1:2" ht="12.75">
      <c r="A155" s="116"/>
      <c r="B155" s="117"/>
    </row>
    <row r="156" spans="1:2" ht="12.75">
      <c r="A156" s="116"/>
      <c r="B156" s="117"/>
    </row>
    <row r="157" spans="1:2" ht="12.75">
      <c r="A157" s="116"/>
      <c r="B157" s="117"/>
    </row>
    <row r="158" spans="1:2" ht="12.75">
      <c r="A158" s="116"/>
      <c r="B158" s="117"/>
    </row>
    <row r="159" spans="1:2" ht="12.75">
      <c r="A159" s="116"/>
      <c r="B159" s="117"/>
    </row>
    <row r="160" spans="1:2" ht="12.75">
      <c r="A160" s="116"/>
      <c r="B160" s="117"/>
    </row>
    <row r="161" spans="1:2" ht="12.75">
      <c r="A161" s="116"/>
      <c r="B161" s="117"/>
    </row>
    <row r="162" spans="1:2" ht="12.75">
      <c r="A162" s="116"/>
      <c r="B162" s="117"/>
    </row>
    <row r="163" spans="1:2" ht="12.75">
      <c r="A163" s="116"/>
      <c r="B163" s="117"/>
    </row>
    <row r="164" spans="1:2" ht="12.75">
      <c r="A164" s="116"/>
      <c r="B164" s="117"/>
    </row>
    <row r="165" spans="1:2" ht="12.75">
      <c r="A165" s="116"/>
      <c r="B165" s="117"/>
    </row>
    <row r="166" spans="1:2" ht="12.75">
      <c r="A166" s="116"/>
      <c r="B166" s="117"/>
    </row>
    <row r="167" spans="1:2" ht="12.75">
      <c r="A167" s="116"/>
      <c r="B167" s="117"/>
    </row>
    <row r="168" spans="1:2" ht="12.75">
      <c r="A168" s="116"/>
      <c r="B168" s="117"/>
    </row>
    <row r="169" spans="1:2" ht="12.75">
      <c r="A169" s="116"/>
      <c r="B169" s="117"/>
    </row>
    <row r="170" spans="1:2" ht="12.75">
      <c r="A170" s="116"/>
      <c r="B170" s="117"/>
    </row>
    <row r="171" spans="1:2" ht="12.75">
      <c r="A171" s="116"/>
      <c r="B171" s="117"/>
    </row>
    <row r="172" spans="1:2" ht="12.75">
      <c r="A172" s="116"/>
      <c r="B172" s="117"/>
    </row>
    <row r="173" spans="1:2" ht="12.75">
      <c r="A173" s="116"/>
      <c r="B173" s="117"/>
    </row>
    <row r="174" spans="1:2" ht="12.75">
      <c r="A174" s="116"/>
      <c r="B174" s="117"/>
    </row>
    <row r="175" spans="1:2" ht="12.75">
      <c r="A175" s="116"/>
      <c r="B175" s="117"/>
    </row>
    <row r="176" spans="1:2" ht="12.75">
      <c r="A176" s="116"/>
      <c r="B176" s="117"/>
    </row>
    <row r="177" spans="1:2" ht="12.75">
      <c r="A177" s="116"/>
      <c r="B177" s="117"/>
    </row>
    <row r="178" spans="1:2" ht="12.75">
      <c r="A178" s="116"/>
      <c r="B178" s="117"/>
    </row>
    <row r="179" spans="1:2" ht="12.75">
      <c r="A179" s="116"/>
      <c r="B179" s="117"/>
    </row>
    <row r="180" spans="1:2" ht="12.75">
      <c r="A180" s="116"/>
      <c r="B180" s="117"/>
    </row>
    <row r="181" spans="1:2" ht="12.75">
      <c r="A181" s="116"/>
      <c r="B181" s="117"/>
    </row>
    <row r="182" spans="1:2" ht="12.75">
      <c r="A182" s="116"/>
      <c r="B182" s="117"/>
    </row>
    <row r="183" spans="1:2" ht="12.75">
      <c r="A183" s="116"/>
      <c r="B183" s="117"/>
    </row>
    <row r="184" spans="1:2" ht="12.75">
      <c r="A184" s="116"/>
      <c r="B184" s="117"/>
    </row>
    <row r="185" spans="1:2" ht="12.75">
      <c r="A185" s="116"/>
      <c r="B185" s="117"/>
    </row>
    <row r="186" spans="1:2" ht="12.75">
      <c r="A186" s="116"/>
      <c r="B186" s="117"/>
    </row>
    <row r="187" spans="1:2" ht="12.75">
      <c r="A187" s="116"/>
      <c r="B187" s="117"/>
    </row>
    <row r="188" spans="1:2" ht="12.75">
      <c r="A188" s="116"/>
      <c r="B188" s="117"/>
    </row>
    <row r="189" spans="1:2" ht="12.75">
      <c r="A189" s="116"/>
      <c r="B189" s="117"/>
    </row>
    <row r="190" spans="1:2" ht="12.75">
      <c r="A190" s="116"/>
      <c r="B190" s="117"/>
    </row>
    <row r="191" spans="1:2" ht="12.75">
      <c r="A191" s="116"/>
      <c r="B191" s="117"/>
    </row>
    <row r="192" spans="1:2" ht="12.75">
      <c r="A192" s="116"/>
      <c r="B192" s="117"/>
    </row>
    <row r="193" spans="1:2" ht="12.75">
      <c r="A193" s="116"/>
      <c r="B193" s="117"/>
    </row>
    <row r="194" spans="1:2" ht="12.75">
      <c r="A194" s="116"/>
      <c r="B194" s="117"/>
    </row>
    <row r="195" spans="1:2" ht="12.75">
      <c r="A195" s="116"/>
      <c r="B195" s="117"/>
    </row>
    <row r="196" spans="1:2" ht="12.75">
      <c r="A196" s="116"/>
      <c r="B196" s="117"/>
    </row>
    <row r="197" spans="1:2" ht="12.75">
      <c r="A197" s="116"/>
      <c r="B197" s="117"/>
    </row>
    <row r="198" spans="1:2" ht="12.75">
      <c r="A198" s="116"/>
      <c r="B198" s="117"/>
    </row>
    <row r="199" spans="1:2" ht="12.75">
      <c r="A199" s="116"/>
      <c r="B199" s="117"/>
    </row>
    <row r="200" spans="1:2" ht="12.75">
      <c r="A200" s="116"/>
      <c r="B200" s="117"/>
    </row>
    <row r="201" spans="1:2" ht="12.75">
      <c r="A201" s="116"/>
      <c r="B201" s="117"/>
    </row>
    <row r="202" spans="1:2" ht="12.75">
      <c r="A202" s="116"/>
      <c r="B202" s="117"/>
    </row>
    <row r="203" spans="1:2" ht="12.75">
      <c r="A203" s="116"/>
      <c r="B203" s="117"/>
    </row>
    <row r="204" spans="1:2" ht="12.75">
      <c r="A204" s="116"/>
      <c r="B204" s="117"/>
    </row>
    <row r="205" spans="1:2" ht="12.75">
      <c r="A205" s="116"/>
      <c r="B205" s="117"/>
    </row>
    <row r="206" spans="1:2" ht="12.75">
      <c r="A206" s="116"/>
      <c r="B206" s="117"/>
    </row>
    <row r="207" spans="1:2" ht="12.75">
      <c r="A207" s="116"/>
      <c r="B207" s="117"/>
    </row>
    <row r="208" spans="1:2" ht="12.75">
      <c r="A208" s="116"/>
      <c r="B208" s="117"/>
    </row>
    <row r="209" spans="1:2" ht="12.75">
      <c r="A209" s="116"/>
      <c r="B209" s="117"/>
    </row>
    <row r="210" spans="1:2" ht="12.75">
      <c r="A210" s="116"/>
      <c r="B210" s="117"/>
    </row>
    <row r="211" spans="1:2" ht="12.75">
      <c r="A211" s="116"/>
      <c r="B211" s="117"/>
    </row>
    <row r="212" spans="1:2" ht="12.75">
      <c r="A212" s="116"/>
      <c r="B212" s="117"/>
    </row>
    <row r="213" spans="1:2" ht="12.75">
      <c r="A213" s="116"/>
      <c r="B213" s="117"/>
    </row>
    <row r="214" spans="1:2" ht="12.75">
      <c r="A214" s="116"/>
      <c r="B214" s="117"/>
    </row>
    <row r="215" spans="1:2" ht="12.75">
      <c r="A215" s="116"/>
      <c r="B215" s="117"/>
    </row>
    <row r="216" spans="1:2" ht="12.75">
      <c r="A216" s="116"/>
      <c r="B216" s="117"/>
    </row>
    <row r="217" spans="1:2" ht="12.75">
      <c r="A217" s="116"/>
      <c r="B217" s="117"/>
    </row>
    <row r="218" spans="1:2" ht="12.75">
      <c r="A218" s="116"/>
      <c r="B218" s="117"/>
    </row>
  </sheetData>
  <mergeCells count="65">
    <mergeCell ref="A84:D86"/>
    <mergeCell ref="A80:D80"/>
    <mergeCell ref="A81:D81"/>
    <mergeCell ref="A82:D82"/>
    <mergeCell ref="A83:D83"/>
    <mergeCell ref="A76:D76"/>
    <mergeCell ref="A77:D77"/>
    <mergeCell ref="A78:D78"/>
    <mergeCell ref="A79:D79"/>
    <mergeCell ref="A72:D72"/>
    <mergeCell ref="A73:D73"/>
    <mergeCell ref="A74:D74"/>
    <mergeCell ref="A75:D75"/>
    <mergeCell ref="A68:D68"/>
    <mergeCell ref="A69:D69"/>
    <mergeCell ref="A70:D70"/>
    <mergeCell ref="A71:D71"/>
    <mergeCell ref="A62:D62"/>
    <mergeCell ref="A63:D64"/>
    <mergeCell ref="A66:D66"/>
    <mergeCell ref="A67:D67"/>
    <mergeCell ref="A58:D58"/>
    <mergeCell ref="A59:D59"/>
    <mergeCell ref="A60:D60"/>
    <mergeCell ref="A61:D61"/>
    <mergeCell ref="A54:D54"/>
    <mergeCell ref="A55:D55"/>
    <mergeCell ref="A56:D56"/>
    <mergeCell ref="A57:D57"/>
    <mergeCell ref="A50:D50"/>
    <mergeCell ref="A51:D51"/>
    <mergeCell ref="A52:D52"/>
    <mergeCell ref="A53:D53"/>
    <mergeCell ref="A46:D46"/>
    <mergeCell ref="A47:D47"/>
    <mergeCell ref="A48:D48"/>
    <mergeCell ref="A49:D49"/>
    <mergeCell ref="A42:D42"/>
    <mergeCell ref="A43:D43"/>
    <mergeCell ref="A44:D44"/>
    <mergeCell ref="A45:D45"/>
    <mergeCell ref="A38:D38"/>
    <mergeCell ref="A39:D39"/>
    <mergeCell ref="A40:D40"/>
    <mergeCell ref="A41:D41"/>
    <mergeCell ref="A32:D32"/>
    <mergeCell ref="A33:D33"/>
    <mergeCell ref="A34:D36"/>
    <mergeCell ref="A37:D37"/>
    <mergeCell ref="A28:D28"/>
    <mergeCell ref="A29:D29"/>
    <mergeCell ref="A30:D30"/>
    <mergeCell ref="A31:D31"/>
    <mergeCell ref="A22:D23"/>
    <mergeCell ref="A24:D24"/>
    <mergeCell ref="A25:D26"/>
    <mergeCell ref="A27:D27"/>
    <mergeCell ref="A17:D18"/>
    <mergeCell ref="A19:D19"/>
    <mergeCell ref="A20:D20"/>
    <mergeCell ref="A21:D21"/>
    <mergeCell ref="A13:D13"/>
    <mergeCell ref="A14:D14"/>
    <mergeCell ref="A15:D15"/>
    <mergeCell ref="A16:D16"/>
  </mergeCells>
  <printOptions/>
  <pageMargins left="0.9055118110236221" right="0.6692913385826772" top="0" bottom="0.3937007874015748" header="0.5118110236220472" footer="0.5118110236220472"/>
  <pageSetup horizontalDpi="300" verticalDpi="300" orientation="landscape" paperSize="9" scale="42"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218"/>
  <sheetViews>
    <sheetView zoomScale="65" zoomScaleNormal="65" workbookViewId="0" topLeftCell="A1">
      <selection activeCell="I29" sqref="I29"/>
    </sheetView>
  </sheetViews>
  <sheetFormatPr defaultColWidth="11.421875" defaultRowHeight="12.75"/>
  <cols>
    <col min="1" max="1" width="2.7109375" style="129" customWidth="1"/>
    <col min="2" max="2" width="5.00390625" style="64" customWidth="1"/>
    <col min="3" max="3" width="45.28125" style="64" customWidth="1"/>
    <col min="4" max="4" width="29.57421875" style="64" customWidth="1"/>
    <col min="5" max="5" width="15.8515625" style="64" customWidth="1"/>
    <col min="6" max="6" width="13.140625" style="64" customWidth="1"/>
    <col min="7" max="7" width="9.7109375" style="64" customWidth="1"/>
    <col min="8" max="8" width="27.140625" style="130" customWidth="1"/>
    <col min="9" max="9" width="11.140625" style="64" customWidth="1"/>
    <col min="10" max="10" width="18.421875" style="130" customWidth="1"/>
    <col min="11" max="11" width="41.28125" style="117" customWidth="1"/>
    <col min="12" max="12" width="22.140625" style="131" customWidth="1"/>
    <col min="13" max="13" width="45.7109375" style="117" customWidth="1"/>
    <col min="14" max="14" width="11.8515625" style="132" customWidth="1"/>
    <col min="15" max="15" width="61.140625" style="65" customWidth="1"/>
    <col min="16" max="16" width="7.8515625" style="65" customWidth="1"/>
    <col min="17" max="16384" width="11.421875" style="65" customWidth="1"/>
  </cols>
  <sheetData>
    <row r="1" spans="1:14" s="144" customFormat="1" ht="20.25">
      <c r="A1" s="133"/>
      <c r="B1" s="134"/>
      <c r="C1" s="135" t="s">
        <v>98</v>
      </c>
      <c r="D1" s="136"/>
      <c r="E1" s="137"/>
      <c r="F1" s="138"/>
      <c r="G1" s="138"/>
      <c r="H1" s="139"/>
      <c r="I1" s="137"/>
      <c r="J1" s="140"/>
      <c r="K1" s="134"/>
      <c r="L1" s="141"/>
      <c r="M1" s="142"/>
      <c r="N1" s="143"/>
    </row>
    <row r="2" spans="1:13" s="66" customFormat="1" ht="15.75">
      <c r="A2" s="145"/>
      <c r="B2" s="146"/>
      <c r="C2" s="147" t="s">
        <v>99</v>
      </c>
      <c r="D2" s="148" t="s">
        <v>100</v>
      </c>
      <c r="E2" s="149" t="s">
        <v>101</v>
      </c>
      <c r="F2" s="149" t="s">
        <v>102</v>
      </c>
      <c r="G2" s="150"/>
      <c r="H2" s="151" t="s">
        <v>103</v>
      </c>
      <c r="I2" s="152">
        <v>0</v>
      </c>
      <c r="J2" s="153" t="s">
        <v>104</v>
      </c>
      <c r="K2" s="154" t="s">
        <v>105</v>
      </c>
      <c r="L2" s="155">
        <v>2</v>
      </c>
      <c r="M2" s="156" t="s">
        <v>104</v>
      </c>
    </row>
    <row r="3" spans="1:13" s="66" customFormat="1" ht="15.75">
      <c r="A3" s="145"/>
      <c r="B3" s="157"/>
      <c r="C3" s="158" t="s">
        <v>106</v>
      </c>
      <c r="D3" s="159">
        <v>0.1</v>
      </c>
      <c r="E3" s="160">
        <f aca="true" t="shared" si="0" ref="E3:E11">D3*I$2</f>
        <v>0</v>
      </c>
      <c r="F3" s="150"/>
      <c r="G3" s="150"/>
      <c r="H3" s="151" t="s">
        <v>107</v>
      </c>
      <c r="I3" s="152">
        <v>0</v>
      </c>
      <c r="J3" s="153" t="s">
        <v>108</v>
      </c>
      <c r="K3" s="161" t="s">
        <v>109</v>
      </c>
      <c r="L3" s="162">
        <v>0.05</v>
      </c>
      <c r="M3" s="163" t="s">
        <v>110</v>
      </c>
    </row>
    <row r="4" spans="1:13" s="66" customFormat="1" ht="15.75">
      <c r="A4" s="145"/>
      <c r="B4" s="146"/>
      <c r="C4" s="158" t="s">
        <v>111</v>
      </c>
      <c r="D4" s="159">
        <v>0.1</v>
      </c>
      <c r="E4" s="160">
        <f t="shared" si="0"/>
        <v>0</v>
      </c>
      <c r="F4" s="150"/>
      <c r="G4" s="150"/>
      <c r="H4" s="164" t="s">
        <v>112</v>
      </c>
      <c r="I4" s="165">
        <f>SUM(I5:I7)</f>
        <v>0</v>
      </c>
      <c r="J4" s="153" t="s">
        <v>113</v>
      </c>
      <c r="K4" s="166" t="s">
        <v>114</v>
      </c>
      <c r="L4" s="167">
        <v>0.05</v>
      </c>
      <c r="M4" s="163"/>
    </row>
    <row r="5" spans="1:13" s="66" customFormat="1" ht="15.75">
      <c r="A5" s="145"/>
      <c r="B5" s="146"/>
      <c r="C5" s="168" t="s">
        <v>115</v>
      </c>
      <c r="D5" s="159">
        <v>0.15</v>
      </c>
      <c r="E5" s="160">
        <f t="shared" si="0"/>
        <v>0</v>
      </c>
      <c r="F5" s="150"/>
      <c r="G5" s="150"/>
      <c r="H5" s="169" t="s">
        <v>116</v>
      </c>
      <c r="I5" s="170">
        <v>0</v>
      </c>
      <c r="J5" s="153" t="s">
        <v>117</v>
      </c>
      <c r="K5" s="166" t="s">
        <v>118</v>
      </c>
      <c r="L5" s="167">
        <v>0.07</v>
      </c>
      <c r="M5" s="163" t="s">
        <v>119</v>
      </c>
    </row>
    <row r="6" spans="1:13" s="66" customFormat="1" ht="15.75">
      <c r="A6" s="145"/>
      <c r="B6" s="146"/>
      <c r="C6" s="168" t="s">
        <v>120</v>
      </c>
      <c r="D6" s="159">
        <v>0.35</v>
      </c>
      <c r="E6" s="160">
        <f t="shared" si="0"/>
        <v>0</v>
      </c>
      <c r="F6" s="171"/>
      <c r="G6" s="171"/>
      <c r="H6" s="169"/>
      <c r="I6" s="172">
        <v>0</v>
      </c>
      <c r="J6" s="153" t="s">
        <v>121</v>
      </c>
      <c r="K6" s="166" t="s">
        <v>122</v>
      </c>
      <c r="L6" s="167">
        <v>0.03</v>
      </c>
      <c r="M6" s="163"/>
    </row>
    <row r="7" spans="1:13" s="66" customFormat="1" ht="15.75">
      <c r="A7" s="145"/>
      <c r="B7" s="146"/>
      <c r="C7" s="168" t="s">
        <v>123</v>
      </c>
      <c r="D7" s="159">
        <v>0.07</v>
      </c>
      <c r="E7" s="173">
        <f t="shared" si="0"/>
        <v>0</v>
      </c>
      <c r="F7" s="174" t="s">
        <v>124</v>
      </c>
      <c r="G7" s="150"/>
      <c r="H7" s="175"/>
      <c r="I7" s="176">
        <v>0</v>
      </c>
      <c r="J7" s="153" t="s">
        <v>125</v>
      </c>
      <c r="K7" s="177" t="s">
        <v>126</v>
      </c>
      <c r="L7" s="178"/>
      <c r="M7" s="179"/>
    </row>
    <row r="8" spans="1:13" s="66" customFormat="1" ht="15.75">
      <c r="A8" s="145"/>
      <c r="B8" s="146"/>
      <c r="C8" s="168" t="s">
        <v>127</v>
      </c>
      <c r="D8" s="159">
        <v>0.03</v>
      </c>
      <c r="E8" s="173">
        <f t="shared" si="0"/>
        <v>0</v>
      </c>
      <c r="F8" s="180">
        <f>SUM(E5:E8)*I10</f>
        <v>0</v>
      </c>
      <c r="G8" s="150"/>
      <c r="H8" s="181" t="s">
        <v>128</v>
      </c>
      <c r="I8" s="182">
        <v>4</v>
      </c>
      <c r="J8" s="153" t="s">
        <v>129</v>
      </c>
      <c r="K8" s="183"/>
      <c r="L8" s="184"/>
      <c r="M8" s="185"/>
    </row>
    <row r="9" spans="1:13" s="66" customFormat="1" ht="15.75">
      <c r="A9" s="145"/>
      <c r="B9" s="146"/>
      <c r="C9" s="186" t="s">
        <v>130</v>
      </c>
      <c r="D9" s="159">
        <v>0.1</v>
      </c>
      <c r="E9" s="160">
        <f t="shared" si="0"/>
        <v>0</v>
      </c>
      <c r="F9" s="187"/>
      <c r="G9" s="150"/>
      <c r="H9" s="181" t="s">
        <v>131</v>
      </c>
      <c r="I9" s="188">
        <v>1</v>
      </c>
      <c r="J9" s="153" t="s">
        <v>132</v>
      </c>
      <c r="K9" s="171"/>
      <c r="L9" s="189"/>
      <c r="M9" s="185"/>
    </row>
    <row r="10" spans="1:13" s="66" customFormat="1" ht="30">
      <c r="A10" s="145"/>
      <c r="B10" s="146"/>
      <c r="C10" s="158" t="s">
        <v>133</v>
      </c>
      <c r="D10" s="159">
        <v>0.1</v>
      </c>
      <c r="E10" s="160">
        <f t="shared" si="0"/>
        <v>0</v>
      </c>
      <c r="F10" s="174" t="s">
        <v>134</v>
      </c>
      <c r="G10" s="150"/>
      <c r="H10" s="190" t="s">
        <v>135</v>
      </c>
      <c r="I10" s="188">
        <v>1</v>
      </c>
      <c r="J10" s="191" t="s">
        <v>132</v>
      </c>
      <c r="K10" s="171"/>
      <c r="L10" s="189"/>
      <c r="M10" s="185"/>
    </row>
    <row r="11" spans="1:13" s="66" customFormat="1" ht="15.75">
      <c r="A11" s="145"/>
      <c r="B11" s="146"/>
      <c r="C11" s="192" t="s">
        <v>136</v>
      </c>
      <c r="D11" s="159">
        <f>SUM(D3:D10)</f>
        <v>1</v>
      </c>
      <c r="E11" s="160">
        <f t="shared" si="0"/>
        <v>0</v>
      </c>
      <c r="F11" s="180">
        <f>E11-F8</f>
        <v>0</v>
      </c>
      <c r="G11" s="150"/>
      <c r="H11" s="150"/>
      <c r="I11" s="150"/>
      <c r="J11" s="150"/>
      <c r="K11" s="193"/>
      <c r="L11" s="150"/>
      <c r="M11" s="185"/>
    </row>
    <row r="12" spans="1:15" s="66" customFormat="1" ht="15.75">
      <c r="A12" s="145"/>
      <c r="B12" s="146"/>
      <c r="C12" s="194"/>
      <c r="D12" s="195"/>
      <c r="E12" s="196"/>
      <c r="F12" s="150"/>
      <c r="G12" s="150"/>
      <c r="H12" s="197"/>
      <c r="I12" s="198"/>
      <c r="J12" s="199"/>
      <c r="K12" s="193"/>
      <c r="L12" s="150"/>
      <c r="M12" s="185"/>
      <c r="N12" s="200"/>
      <c r="O12" s="200"/>
    </row>
    <row r="13" spans="1:17" s="66" customFormat="1" ht="15">
      <c r="A13" s="529" t="s">
        <v>137</v>
      </c>
      <c r="B13" s="529"/>
      <c r="C13" s="529"/>
      <c r="D13" s="529"/>
      <c r="E13" s="201" t="s">
        <v>138</v>
      </c>
      <c r="F13" s="202" t="s">
        <v>139</v>
      </c>
      <c r="G13" s="202" t="s">
        <v>140</v>
      </c>
      <c r="H13" s="203" t="s">
        <v>141</v>
      </c>
      <c r="I13" s="204" t="s">
        <v>139</v>
      </c>
      <c r="J13" s="205" t="s">
        <v>142</v>
      </c>
      <c r="K13" s="203" t="s">
        <v>143</v>
      </c>
      <c r="L13" s="206" t="s">
        <v>72</v>
      </c>
      <c r="M13" s="207"/>
      <c r="N13" s="117"/>
      <c r="O13" s="131"/>
      <c r="P13" s="208"/>
      <c r="Q13" s="132"/>
    </row>
    <row r="14" spans="1:17" s="66" customFormat="1" ht="15">
      <c r="A14" s="530" t="s">
        <v>144</v>
      </c>
      <c r="B14" s="530"/>
      <c r="C14" s="530"/>
      <c r="D14" s="530"/>
      <c r="E14" s="209"/>
      <c r="F14" s="210"/>
      <c r="G14" s="210"/>
      <c r="H14" s="211"/>
      <c r="I14" s="212"/>
      <c r="J14" s="213"/>
      <c r="K14" s="213"/>
      <c r="L14" s="213"/>
      <c r="M14" s="214"/>
      <c r="N14" s="117"/>
      <c r="O14" s="131"/>
      <c r="P14" s="208"/>
      <c r="Q14" s="132"/>
    </row>
    <row r="15" spans="1:17" s="66" customFormat="1" ht="15">
      <c r="A15" s="531" t="s">
        <v>145</v>
      </c>
      <c r="B15" s="531"/>
      <c r="C15" s="531"/>
      <c r="D15" s="531"/>
      <c r="E15" s="215">
        <v>1</v>
      </c>
      <c r="F15" s="216">
        <f>I4*E15/'Mode d''emploi'!F28</f>
        <v>0</v>
      </c>
      <c r="G15" s="216">
        <f>IF(I9=1,F15*'Mode d''emploi'!D31,F15*'Mode d''emploi'!D28)</f>
        <v>0</v>
      </c>
      <c r="H15" s="215">
        <v>1</v>
      </c>
      <c r="I15" s="216">
        <f>I4*H15/'Mode d''emploi'!F28</f>
        <v>0</v>
      </c>
      <c r="J15" s="217">
        <f>I15*'Mode d''emploi'!D28</f>
        <v>0</v>
      </c>
      <c r="K15" s="218" t="s">
        <v>146</v>
      </c>
      <c r="L15" s="219" t="s">
        <v>147</v>
      </c>
      <c r="M15" s="220"/>
      <c r="N15" s="117"/>
      <c r="O15" s="131"/>
      <c r="P15" s="208"/>
      <c r="Q15" s="132"/>
    </row>
    <row r="16" spans="1:17" s="66" customFormat="1" ht="15">
      <c r="A16" s="532" t="s">
        <v>148</v>
      </c>
      <c r="B16" s="532"/>
      <c r="C16" s="532"/>
      <c r="D16" s="532"/>
      <c r="E16" s="221">
        <v>1</v>
      </c>
      <c r="F16" s="222">
        <f>I5*E16/'Mode d''emploi'!F28</f>
        <v>0</v>
      </c>
      <c r="G16" s="222">
        <f>IF(I9=1,F16*'Mode d''emploi'!D31,F16*'Mode d''emploi'!D28)</f>
        <v>0</v>
      </c>
      <c r="H16" s="221">
        <v>1</v>
      </c>
      <c r="I16" s="222">
        <f>I5*H16/'Mode d''emploi'!F28</f>
        <v>0</v>
      </c>
      <c r="J16" s="223">
        <f>IF(I10=1,I16*'Mode d''emploi'!D29,'Coûts_gains variables_ Dom1'!I16*'Mode d''emploi'!D28)</f>
        <v>0</v>
      </c>
      <c r="K16" s="224" t="s">
        <v>146</v>
      </c>
      <c r="L16" s="225"/>
      <c r="M16" s="226"/>
      <c r="N16" s="117"/>
      <c r="O16" s="131"/>
      <c r="P16" s="208"/>
      <c r="Q16" s="132"/>
    </row>
    <row r="17" spans="1:17" s="66" customFormat="1" ht="15">
      <c r="A17" s="533"/>
      <c r="B17" s="533"/>
      <c r="C17" s="533"/>
      <c r="D17" s="533"/>
      <c r="E17" s="189"/>
      <c r="F17" s="222">
        <f>I6*E16/'Mode d''emploi'!F28</f>
        <v>0</v>
      </c>
      <c r="G17" s="222">
        <f>IF(I9=1,F17*'Mode d''emploi'!D31,F17*'Mode d''emploi'!D28)</f>
        <v>0</v>
      </c>
      <c r="H17" s="227">
        <v>2</v>
      </c>
      <c r="I17" s="222">
        <f>I6*H17/'Mode d''emploi'!F28</f>
        <v>0</v>
      </c>
      <c r="J17" s="223">
        <f>IF(I10=1,I17*'Mode d''emploi'!D29,'Coûts_gains variables_ Dom1'!I17*'Mode d''emploi'!D28)</f>
        <v>0</v>
      </c>
      <c r="K17" s="224" t="s">
        <v>146</v>
      </c>
      <c r="L17" s="225"/>
      <c r="M17" s="226"/>
      <c r="N17" s="117"/>
      <c r="O17" s="131"/>
      <c r="P17" s="208"/>
      <c r="Q17" s="132"/>
    </row>
    <row r="18" spans="1:17" s="66" customFormat="1" ht="15">
      <c r="A18" s="533"/>
      <c r="B18" s="533"/>
      <c r="C18" s="533"/>
      <c r="D18" s="533"/>
      <c r="E18" s="189"/>
      <c r="F18" s="222">
        <f>I7*E16/'Mode d''emploi'!F28</f>
        <v>0</v>
      </c>
      <c r="G18" s="222">
        <f>IF(I9=1,F18*'Mode d''emploi'!D31,F18*'Mode d''emploi'!D28)</f>
        <v>0</v>
      </c>
      <c r="H18" s="227">
        <v>4</v>
      </c>
      <c r="I18" s="222">
        <f>I7*H18/'Mode d''emploi'!F28</f>
        <v>0</v>
      </c>
      <c r="J18" s="223">
        <f>IF(I10=1,I18*'Mode d''emploi'!D29,'Coûts_gains variables_ Dom1'!I18*'Mode d''emploi'!D28)</f>
        <v>0</v>
      </c>
      <c r="K18" s="224" t="s">
        <v>146</v>
      </c>
      <c r="L18" s="225"/>
      <c r="M18" s="226"/>
      <c r="N18" s="117"/>
      <c r="O18" s="131"/>
      <c r="P18" s="208"/>
      <c r="Q18" s="132"/>
    </row>
    <row r="19" spans="1:17" s="66" customFormat="1" ht="15">
      <c r="A19" s="534" t="s">
        <v>149</v>
      </c>
      <c r="B19" s="534"/>
      <c r="C19" s="534"/>
      <c r="D19" s="534"/>
      <c r="E19" s="228">
        <v>1</v>
      </c>
      <c r="F19" s="229">
        <f>I4*E19/'Mode d''emploi'!F28</f>
        <v>0</v>
      </c>
      <c r="G19" s="229">
        <f>IF(I9=1,F19*'Mode d''emploi'!D31,F19*'Mode d''emploi'!D28)</f>
        <v>0</v>
      </c>
      <c r="H19" s="228">
        <v>2</v>
      </c>
      <c r="I19" s="229">
        <f>I4*H19/'Mode d''emploi'!F28</f>
        <v>0</v>
      </c>
      <c r="J19" s="230">
        <f>I19*'Mode d''emploi'!D28</f>
        <v>0</v>
      </c>
      <c r="K19" s="231" t="s">
        <v>146</v>
      </c>
      <c r="L19" s="232"/>
      <c r="M19" s="233"/>
      <c r="N19" s="117"/>
      <c r="O19" s="131"/>
      <c r="P19" s="208"/>
      <c r="Q19" s="132"/>
    </row>
    <row r="20" spans="1:17" s="66" customFormat="1" ht="15">
      <c r="A20" s="535" t="s">
        <v>150</v>
      </c>
      <c r="B20" s="535"/>
      <c r="C20" s="535"/>
      <c r="D20" s="535"/>
      <c r="E20" s="234"/>
      <c r="F20" s="235"/>
      <c r="G20" s="235"/>
      <c r="H20" s="236"/>
      <c r="I20" s="235"/>
      <c r="J20" s="235"/>
      <c r="K20" s="235"/>
      <c r="L20" s="235"/>
      <c r="M20" s="237"/>
      <c r="N20" s="117"/>
      <c r="O20" s="131"/>
      <c r="P20" s="208"/>
      <c r="Q20" s="132"/>
    </row>
    <row r="21" spans="1:17" s="66" customFormat="1" ht="15">
      <c r="A21" s="532" t="s">
        <v>151</v>
      </c>
      <c r="B21" s="532"/>
      <c r="C21" s="532"/>
      <c r="D21" s="532"/>
      <c r="E21" s="215">
        <v>0.125</v>
      </c>
      <c r="F21" s="216">
        <f>E21*I8*I4/'Mode d''emploi'!F28</f>
        <v>0</v>
      </c>
      <c r="G21" s="216">
        <f>IF(I9=1,F21*'Mode d''emploi'!D31,F21*'Mode d''emploi'!D28)</f>
        <v>0</v>
      </c>
      <c r="H21" s="238">
        <v>0.25</v>
      </c>
      <c r="I21" s="216">
        <f>H21*I8*I5/'Mode d''emploi'!F28</f>
        <v>0</v>
      </c>
      <c r="J21" s="217">
        <f>IF(I10=1,I21*'Mode d''emploi'!D29,'Coûts_gains variables_ Dom1'!I21*'Mode d''emploi'!D28)</f>
        <v>0</v>
      </c>
      <c r="K21" s="218" t="s">
        <v>152</v>
      </c>
      <c r="L21" s="219"/>
      <c r="M21" s="220"/>
      <c r="N21" s="117"/>
      <c r="O21" s="131"/>
      <c r="P21" s="208"/>
      <c r="Q21" s="132"/>
    </row>
    <row r="22" spans="1:17" s="66" customFormat="1" ht="15">
      <c r="A22" s="533"/>
      <c r="B22" s="533"/>
      <c r="C22" s="533"/>
      <c r="D22" s="533"/>
      <c r="E22" s="189"/>
      <c r="F22" s="189"/>
      <c r="G22" s="189"/>
      <c r="H22" s="239">
        <v>0.5</v>
      </c>
      <c r="I22" s="222">
        <f>H22*I8*I6/'Mode d''emploi'!F28</f>
        <v>0</v>
      </c>
      <c r="J22" s="223">
        <f>IF(I10=1,I22*'Mode d''emploi'!D29,'Coûts_gains variables_ Dom1'!I22*'Mode d''emploi'!D28)</f>
        <v>0</v>
      </c>
      <c r="K22" s="224"/>
      <c r="L22" s="225"/>
      <c r="M22" s="226"/>
      <c r="N22" s="117"/>
      <c r="O22" s="131"/>
      <c r="P22" s="208"/>
      <c r="Q22" s="132"/>
    </row>
    <row r="23" spans="1:17" s="66" customFormat="1" ht="15">
      <c r="A23" s="533"/>
      <c r="B23" s="533"/>
      <c r="C23" s="533"/>
      <c r="D23" s="533"/>
      <c r="E23" s="189"/>
      <c r="F23" s="189"/>
      <c r="G23" s="189"/>
      <c r="H23" s="239">
        <v>1</v>
      </c>
      <c r="I23" s="222">
        <f>H23*I8*I7/'Mode d''emploi'!F28</f>
        <v>0</v>
      </c>
      <c r="J23" s="223">
        <f>IF(I10=1,I23*'Mode d''emploi'!D29,'Coûts_gains variables_ Dom1'!I23*'Mode d''emploi'!D28)</f>
        <v>0</v>
      </c>
      <c r="K23" s="224"/>
      <c r="L23" s="225"/>
      <c r="M23" s="226"/>
      <c r="N23" s="117"/>
      <c r="O23" s="131"/>
      <c r="P23" s="208"/>
      <c r="Q23" s="132"/>
    </row>
    <row r="24" spans="1:17" s="66" customFormat="1" ht="15">
      <c r="A24" s="532" t="s">
        <v>153</v>
      </c>
      <c r="B24" s="532"/>
      <c r="C24" s="532"/>
      <c r="D24" s="532"/>
      <c r="E24" s="240">
        <v>0.125</v>
      </c>
      <c r="F24" s="222">
        <f>E24*I8*I5/'Mode d''emploi'!F28</f>
        <v>0</v>
      </c>
      <c r="G24" s="223">
        <f>IF(I9=1,F24*'Mode d''emploi'!D31,F24*'Mode d''emploi'!D28)</f>
        <v>0</v>
      </c>
      <c r="H24" s="241">
        <v>0.5</v>
      </c>
      <c r="I24" s="222">
        <f>H24*I8*I5/'Mode d''emploi'!F28</f>
        <v>0</v>
      </c>
      <c r="J24" s="223">
        <f>IF(I10=1,I24*'Mode d''emploi'!D29,'Coûts_gains variables_ Dom1'!I24*'Mode d''emploi'!D28)</f>
        <v>0</v>
      </c>
      <c r="K24" s="224" t="s">
        <v>152</v>
      </c>
      <c r="L24" s="225" t="s">
        <v>154</v>
      </c>
      <c r="M24" s="226"/>
      <c r="N24" s="117"/>
      <c r="O24" s="131"/>
      <c r="P24" s="208"/>
      <c r="Q24" s="132"/>
    </row>
    <row r="25" spans="1:17" s="66" customFormat="1" ht="15">
      <c r="A25" s="536"/>
      <c r="B25" s="536"/>
      <c r="C25" s="536"/>
      <c r="D25" s="536"/>
      <c r="E25" s="240">
        <v>0.25</v>
      </c>
      <c r="F25" s="222">
        <f>E25*I8*I6/'Mode d''emploi'!F28</f>
        <v>0</v>
      </c>
      <c r="G25" s="223">
        <f>IF(I9=1,F25*'Mode d''emploi'!D31,F25*'Mode d''emploi'!D28)</f>
        <v>0</v>
      </c>
      <c r="H25" s="241">
        <v>1</v>
      </c>
      <c r="I25" s="222">
        <f>H25*I8*I6/'Mode d''emploi'!F28</f>
        <v>0</v>
      </c>
      <c r="J25" s="223">
        <f>IF(I10=1,I25*'Mode d''emploi'!D29,'Coûts_gains variables_ Dom1'!I25*'Mode d''emploi'!D28)</f>
        <v>0</v>
      </c>
      <c r="K25" s="224"/>
      <c r="L25" s="225"/>
      <c r="M25" s="226"/>
      <c r="N25" s="117"/>
      <c r="O25" s="131"/>
      <c r="P25" s="208"/>
      <c r="Q25" s="132"/>
    </row>
    <row r="26" spans="1:17" s="66" customFormat="1" ht="15">
      <c r="A26" s="536"/>
      <c r="B26" s="536"/>
      <c r="C26" s="536"/>
      <c r="D26" s="536"/>
      <c r="E26" s="242">
        <v>0.5</v>
      </c>
      <c r="F26" s="229">
        <f>E26*I8*I7/'Mode d''emploi'!F28</f>
        <v>0</v>
      </c>
      <c r="G26" s="230">
        <f>IF(I9=1,F26*'Mode d''emploi'!D31,F26*'Mode d''emploi'!D28)</f>
        <v>0</v>
      </c>
      <c r="H26" s="243">
        <v>2</v>
      </c>
      <c r="I26" s="229">
        <f>H26*I8*I7/'Mode d''emploi'!F28</f>
        <v>0</v>
      </c>
      <c r="J26" s="230">
        <f>IF(I10=1,I26*'Mode d''emploi'!D29,'Coûts_gains variables_ Dom1'!I26*'Mode d''emploi'!D28)</f>
        <v>0</v>
      </c>
      <c r="K26" s="231"/>
      <c r="L26" s="232"/>
      <c r="M26" s="233"/>
      <c r="N26" s="117"/>
      <c r="O26" s="131"/>
      <c r="P26" s="208"/>
      <c r="Q26" s="132"/>
    </row>
    <row r="27" spans="1:17" s="66" customFormat="1" ht="15">
      <c r="A27" s="535" t="s">
        <v>155</v>
      </c>
      <c r="B27" s="535"/>
      <c r="C27" s="535"/>
      <c r="D27" s="535"/>
      <c r="E27" s="234"/>
      <c r="F27" s="235"/>
      <c r="G27" s="235"/>
      <c r="H27" s="244"/>
      <c r="I27" s="235"/>
      <c r="J27" s="235"/>
      <c r="K27" s="235"/>
      <c r="L27" s="235"/>
      <c r="M27" s="237"/>
      <c r="N27" s="117"/>
      <c r="O27" s="131"/>
      <c r="P27" s="208"/>
      <c r="Q27" s="132"/>
    </row>
    <row r="28" spans="1:17" s="66" customFormat="1" ht="15">
      <c r="A28" s="532" t="s">
        <v>156</v>
      </c>
      <c r="B28" s="532"/>
      <c r="C28" s="532"/>
      <c r="D28" s="532"/>
      <c r="E28" s="245"/>
      <c r="F28" s="246"/>
      <c r="G28" s="246"/>
      <c r="H28" s="247">
        <v>0</v>
      </c>
      <c r="I28" s="222">
        <f>E6*H28</f>
        <v>0</v>
      </c>
      <c r="J28" s="223">
        <f>IF(I10=1,I28*'Mode d''emploi'!D29,I28*'Mode d''emploi'!D28)</f>
        <v>0</v>
      </c>
      <c r="K28" s="224" t="s">
        <v>157</v>
      </c>
      <c r="L28" s="225"/>
      <c r="M28" s="226"/>
      <c r="N28" s="117"/>
      <c r="O28" s="131"/>
      <c r="P28" s="208"/>
      <c r="Q28" s="132"/>
    </row>
    <row r="29" spans="1:17" s="66" customFormat="1" ht="15">
      <c r="A29" s="532" t="s">
        <v>158</v>
      </c>
      <c r="B29" s="532"/>
      <c r="C29" s="532"/>
      <c r="D29" s="532"/>
      <c r="E29" s="245" t="s">
        <v>159</v>
      </c>
      <c r="F29" s="246" t="s">
        <v>159</v>
      </c>
      <c r="G29" s="246"/>
      <c r="H29" s="247">
        <v>0</v>
      </c>
      <c r="I29" s="248">
        <f>E6*H29</f>
        <v>0</v>
      </c>
      <c r="J29" s="249">
        <f>IF(I10=1,I29*'Mode d''emploi'!D29,I29*'Mode d''emploi'!D28)</f>
        <v>0</v>
      </c>
      <c r="K29" s="224" t="s">
        <v>160</v>
      </c>
      <c r="L29" s="225"/>
      <c r="M29" s="226"/>
      <c r="N29" s="117"/>
      <c r="O29" s="131"/>
      <c r="P29" s="208"/>
      <c r="Q29" s="132"/>
    </row>
    <row r="30" spans="1:13" s="66" customFormat="1" ht="15">
      <c r="A30" s="533" t="s">
        <v>161</v>
      </c>
      <c r="B30" s="533"/>
      <c r="C30" s="533"/>
      <c r="D30" s="533"/>
      <c r="E30" s="245" t="s">
        <v>159</v>
      </c>
      <c r="F30" s="246" t="s">
        <v>159</v>
      </c>
      <c r="G30" s="246"/>
      <c r="H30" s="247">
        <v>0.01</v>
      </c>
      <c r="I30" s="248">
        <f>E6*H30</f>
        <v>0</v>
      </c>
      <c r="J30" s="249">
        <f>IF(I10=1,I30*'Mode d''emploi'!D29,I30*'Mode d''emploi'!D28)</f>
        <v>0</v>
      </c>
      <c r="K30" s="224" t="s">
        <v>160</v>
      </c>
      <c r="L30" s="225"/>
      <c r="M30" s="226"/>
    </row>
    <row r="31" spans="1:13" s="250" customFormat="1" ht="15">
      <c r="A31" s="533" t="s">
        <v>162</v>
      </c>
      <c r="B31" s="533"/>
      <c r="C31" s="533"/>
      <c r="D31" s="533"/>
      <c r="E31" s="245"/>
      <c r="F31" s="246"/>
      <c r="G31" s="246"/>
      <c r="H31" s="247">
        <v>0.2</v>
      </c>
      <c r="I31" s="248">
        <f>H31*E8</f>
        <v>0</v>
      </c>
      <c r="J31" s="249">
        <f>IF(I10=1,I31*'Mode d''emploi'!D29,'Coûts_gains variables_ Dom1'!I31*'Mode d''emploi'!D28)</f>
        <v>0</v>
      </c>
      <c r="K31" s="224" t="s">
        <v>163</v>
      </c>
      <c r="L31" s="225" t="s">
        <v>164</v>
      </c>
      <c r="M31" s="226"/>
    </row>
    <row r="32" spans="1:13" s="66" customFormat="1" ht="15">
      <c r="A32" s="536" t="s">
        <v>165</v>
      </c>
      <c r="B32" s="536"/>
      <c r="C32" s="536"/>
      <c r="D32" s="536"/>
      <c r="E32" s="251" t="s">
        <v>166</v>
      </c>
      <c r="F32" s="252" t="s">
        <v>159</v>
      </c>
      <c r="G32" s="252"/>
      <c r="H32" s="253" t="s">
        <v>166</v>
      </c>
      <c r="I32" s="254"/>
      <c r="J32" s="255"/>
      <c r="K32" s="231" t="s">
        <v>160</v>
      </c>
      <c r="L32" s="232"/>
      <c r="M32" s="233"/>
    </row>
    <row r="33" spans="1:13" s="66" customFormat="1" ht="15">
      <c r="A33" s="530" t="s">
        <v>167</v>
      </c>
      <c r="B33" s="530"/>
      <c r="C33" s="530"/>
      <c r="D33" s="530"/>
      <c r="E33" s="256"/>
      <c r="F33" s="257"/>
      <c r="G33" s="257"/>
      <c r="H33" s="258"/>
      <c r="I33" s="259"/>
      <c r="J33" s="260"/>
      <c r="K33" s="224"/>
      <c r="L33" s="225"/>
      <c r="M33" s="226"/>
    </row>
    <row r="34" spans="1:13" s="66" customFormat="1" ht="15">
      <c r="A34" s="537"/>
      <c r="B34" s="537"/>
      <c r="C34" s="537"/>
      <c r="D34" s="537"/>
      <c r="E34" s="256"/>
      <c r="F34" s="257"/>
      <c r="G34" s="261"/>
      <c r="H34" s="258"/>
      <c r="I34" s="257"/>
      <c r="J34" s="262"/>
      <c r="K34" s="246"/>
      <c r="L34" s="263"/>
      <c r="M34" s="264"/>
    </row>
    <row r="35" spans="1:13" s="66" customFormat="1" ht="15">
      <c r="A35" s="537"/>
      <c r="B35" s="537"/>
      <c r="C35" s="537"/>
      <c r="D35" s="537"/>
      <c r="E35" s="256"/>
      <c r="F35" s="257"/>
      <c r="G35" s="261"/>
      <c r="H35" s="258"/>
      <c r="I35" s="257"/>
      <c r="J35" s="262"/>
      <c r="K35" s="246"/>
      <c r="L35" s="263"/>
      <c r="M35" s="264"/>
    </row>
    <row r="36" spans="1:13" s="66" customFormat="1" ht="15">
      <c r="A36" s="537"/>
      <c r="B36" s="537"/>
      <c r="C36" s="537"/>
      <c r="D36" s="537"/>
      <c r="E36" s="256"/>
      <c r="F36" s="257"/>
      <c r="G36" s="261">
        <f>SUM(G15:G27)</f>
        <v>0</v>
      </c>
      <c r="H36" s="258"/>
      <c r="I36" s="257"/>
      <c r="J36" s="262">
        <f>SUM(J15:J35)</f>
        <v>0</v>
      </c>
      <c r="K36" s="246"/>
      <c r="L36" s="263"/>
      <c r="M36" s="265"/>
    </row>
    <row r="37" spans="1:13" s="66" customFormat="1" ht="15">
      <c r="A37" s="538" t="s">
        <v>168</v>
      </c>
      <c r="B37" s="538"/>
      <c r="C37" s="538"/>
      <c r="D37" s="538"/>
      <c r="E37" s="266"/>
      <c r="F37" s="267"/>
      <c r="G37" s="267"/>
      <c r="H37" s="268"/>
      <c r="I37" s="267"/>
      <c r="J37" s="267"/>
      <c r="K37" s="267"/>
      <c r="L37" s="267"/>
      <c r="M37" s="269"/>
    </row>
    <row r="38" spans="1:13" s="66" customFormat="1" ht="15">
      <c r="A38" s="539" t="s">
        <v>33</v>
      </c>
      <c r="B38" s="539"/>
      <c r="C38" s="539"/>
      <c r="D38" s="539"/>
      <c r="E38" s="270"/>
      <c r="F38" s="271"/>
      <c r="G38" s="271"/>
      <c r="H38" s="272"/>
      <c r="I38" s="213"/>
      <c r="J38" s="213"/>
      <c r="K38" s="213"/>
      <c r="L38" s="213"/>
      <c r="M38" s="273"/>
    </row>
    <row r="39" spans="1:13" s="66" customFormat="1" ht="15">
      <c r="A39" s="532" t="s">
        <v>169</v>
      </c>
      <c r="B39" s="532"/>
      <c r="C39" s="532"/>
      <c r="D39" s="532"/>
      <c r="E39" s="274"/>
      <c r="F39" s="275"/>
      <c r="G39" s="275"/>
      <c r="H39" s="276">
        <v>0.05</v>
      </c>
      <c r="I39" s="222">
        <f>E3*H39</f>
        <v>0</v>
      </c>
      <c r="J39" s="277">
        <f>I39*'Mode d''emploi'!D28</f>
        <v>0</v>
      </c>
      <c r="K39" s="224" t="s">
        <v>170</v>
      </c>
      <c r="L39" s="225"/>
      <c r="M39" s="264"/>
    </row>
    <row r="40" spans="1:13" s="66" customFormat="1" ht="15.75" customHeight="1">
      <c r="A40" s="532" t="s">
        <v>171</v>
      </c>
      <c r="B40" s="532"/>
      <c r="C40" s="532"/>
      <c r="D40" s="532"/>
      <c r="E40" s="274"/>
      <c r="F40" s="275"/>
      <c r="G40" s="275"/>
      <c r="H40" s="276">
        <v>0.02</v>
      </c>
      <c r="I40" s="278">
        <f>IF(I10=1,H40*(E5+E6+E7),0)</f>
        <v>0</v>
      </c>
      <c r="J40" s="277">
        <f>IF(I10=1,I40*'Mode d''emploi'!D29,I40*'Mode d''emploi'!D28)</f>
        <v>0</v>
      </c>
      <c r="K40" s="224" t="s">
        <v>172</v>
      </c>
      <c r="L40" s="225" t="s">
        <v>173</v>
      </c>
      <c r="M40" s="264"/>
    </row>
    <row r="41" spans="1:13" s="66" customFormat="1" ht="15">
      <c r="A41" s="532" t="s">
        <v>174</v>
      </c>
      <c r="B41" s="532"/>
      <c r="C41" s="532"/>
      <c r="D41" s="532"/>
      <c r="E41" s="274"/>
      <c r="F41" s="275"/>
      <c r="G41" s="275"/>
      <c r="H41" s="276">
        <v>0.01</v>
      </c>
      <c r="I41" s="222">
        <f>IF(I10=1,H41*(E5+E6+E7),0)</f>
        <v>0</v>
      </c>
      <c r="J41" s="277">
        <f>IF(I10=1,I41*'Mode d''emploi'!D29,I41*'Mode d''emploi'!D28)</f>
        <v>0</v>
      </c>
      <c r="K41" s="224" t="s">
        <v>175</v>
      </c>
      <c r="L41" s="225" t="s">
        <v>173</v>
      </c>
      <c r="M41" s="264"/>
    </row>
    <row r="42" spans="1:13" s="250" customFormat="1" ht="15">
      <c r="A42" s="532" t="s">
        <v>176</v>
      </c>
      <c r="B42" s="532"/>
      <c r="C42" s="532"/>
      <c r="D42" s="532"/>
      <c r="E42" s="274"/>
      <c r="F42" s="275"/>
      <c r="G42" s="275"/>
      <c r="H42" s="276">
        <v>0.01</v>
      </c>
      <c r="I42" s="222">
        <f>IF(I10=1,H42*(E5+E6+E7),0)</f>
        <v>0</v>
      </c>
      <c r="J42" s="277">
        <f>IF(I10=1,I42*'Mode d''emploi'!D29,I42*'Mode d''emploi'!D28)</f>
        <v>0</v>
      </c>
      <c r="K42" s="224" t="s">
        <v>177</v>
      </c>
      <c r="L42" s="225" t="s">
        <v>173</v>
      </c>
      <c r="M42" s="264"/>
    </row>
    <row r="43" spans="1:13" s="66" customFormat="1" ht="15">
      <c r="A43" s="540" t="s">
        <v>178</v>
      </c>
      <c r="B43" s="540"/>
      <c r="C43" s="540"/>
      <c r="D43" s="540"/>
      <c r="E43" s="279"/>
      <c r="F43" s="280"/>
      <c r="G43" s="280"/>
      <c r="H43" s="251">
        <v>0.01</v>
      </c>
      <c r="I43" s="229">
        <f>IF(I10=1,H43*(E5+E6+E7),0)</f>
        <v>0</v>
      </c>
      <c r="J43" s="277">
        <f>IF(I10=1,I43*'Mode d''emploi'!D29,I43*'Mode d''emploi'!D28)</f>
        <v>0</v>
      </c>
      <c r="K43" s="231" t="s">
        <v>177</v>
      </c>
      <c r="L43" s="232" t="s">
        <v>173</v>
      </c>
      <c r="M43" s="281"/>
    </row>
    <row r="44" spans="1:13" s="66" customFormat="1" ht="15">
      <c r="A44" s="539" t="s">
        <v>34</v>
      </c>
      <c r="B44" s="539"/>
      <c r="C44" s="539"/>
      <c r="D44" s="539"/>
      <c r="E44" s="282"/>
      <c r="F44" s="235"/>
      <c r="G44" s="235"/>
      <c r="H44" s="283"/>
      <c r="I44" s="235"/>
      <c r="J44" s="235"/>
      <c r="K44" s="235"/>
      <c r="L44" s="235"/>
      <c r="M44" s="284"/>
    </row>
    <row r="45" spans="1:13" s="250" customFormat="1" ht="15">
      <c r="A45" s="532" t="s">
        <v>179</v>
      </c>
      <c r="B45" s="532"/>
      <c r="C45" s="532"/>
      <c r="D45" s="532"/>
      <c r="E45" s="224"/>
      <c r="F45" s="224"/>
      <c r="G45" s="224"/>
      <c r="H45" s="276">
        <v>0.02</v>
      </c>
      <c r="I45" s="222">
        <f>H45*E3</f>
        <v>0</v>
      </c>
      <c r="J45" s="277">
        <f>I45*'Mode d''emploi'!D28</f>
        <v>0</v>
      </c>
      <c r="K45" s="224" t="s">
        <v>180</v>
      </c>
      <c r="L45" s="225"/>
      <c r="M45" s="264"/>
    </row>
    <row r="46" spans="1:13" s="66" customFormat="1" ht="15">
      <c r="A46" s="534" t="s">
        <v>181</v>
      </c>
      <c r="B46" s="534"/>
      <c r="C46" s="534"/>
      <c r="D46" s="534"/>
      <c r="E46" s="231"/>
      <c r="F46" s="231"/>
      <c r="G46" s="231"/>
      <c r="H46" s="251">
        <v>0.02</v>
      </c>
      <c r="I46" s="229">
        <f>IF(I10=0,(E5+E6+E7)*H46,0)</f>
        <v>0</v>
      </c>
      <c r="J46" s="285">
        <f>IF(I10=1,I46*'Mode d''emploi'!D29,I46*'Mode d''emploi'!D28)</f>
        <v>0</v>
      </c>
      <c r="K46" s="231" t="s">
        <v>182</v>
      </c>
      <c r="L46" s="232"/>
      <c r="M46" s="286"/>
    </row>
    <row r="47" spans="1:13" s="66" customFormat="1" ht="15">
      <c r="A47" s="539" t="s">
        <v>35</v>
      </c>
      <c r="B47" s="539"/>
      <c r="C47" s="539"/>
      <c r="D47" s="539"/>
      <c r="E47" s="282"/>
      <c r="F47" s="235"/>
      <c r="G47" s="235"/>
      <c r="H47" s="283"/>
      <c r="I47" s="235"/>
      <c r="J47" s="235"/>
      <c r="K47" s="235"/>
      <c r="L47" s="235"/>
      <c r="M47" s="284"/>
    </row>
    <row r="48" spans="1:13" s="66" customFormat="1" ht="15">
      <c r="A48" s="532" t="s">
        <v>183</v>
      </c>
      <c r="B48" s="532"/>
      <c r="C48" s="532"/>
      <c r="D48" s="532"/>
      <c r="E48" s="287"/>
      <c r="F48" s="288"/>
      <c r="G48" s="288"/>
      <c r="H48" s="247">
        <v>0.005</v>
      </c>
      <c r="I48" s="289">
        <f>(E11*H48)</f>
        <v>0</v>
      </c>
      <c r="J48" s="290">
        <f>(F11*H48*'Mode d''emploi'!D28)+('Mode d''emploi'!D29*F8*'Coûts_gains variables_ Dom1'!H48)</f>
        <v>0</v>
      </c>
      <c r="K48" s="288" t="s">
        <v>184</v>
      </c>
      <c r="L48" s="291"/>
      <c r="M48" s="264"/>
    </row>
    <row r="49" spans="1:13" s="66" customFormat="1" ht="15">
      <c r="A49" s="534" t="s">
        <v>185</v>
      </c>
      <c r="B49" s="534"/>
      <c r="C49" s="534"/>
      <c r="D49" s="534"/>
      <c r="E49" s="231"/>
      <c r="F49" s="231"/>
      <c r="G49" s="231"/>
      <c r="H49" s="251">
        <v>0.02</v>
      </c>
      <c r="I49" s="229">
        <f>H49*E6</f>
        <v>0</v>
      </c>
      <c r="J49" s="285">
        <f>IF(I10=1,I49*'Mode d''emploi'!D29,I49*'Mode d''emploi'!D29)</f>
        <v>0</v>
      </c>
      <c r="K49" s="292" t="s">
        <v>182</v>
      </c>
      <c r="L49" s="232"/>
      <c r="M49" s="286"/>
    </row>
    <row r="50" spans="1:13" s="66" customFormat="1" ht="15">
      <c r="A50" s="539" t="s">
        <v>36</v>
      </c>
      <c r="B50" s="539"/>
      <c r="C50" s="539"/>
      <c r="D50" s="539"/>
      <c r="E50" s="293"/>
      <c r="F50" s="235"/>
      <c r="G50" s="235"/>
      <c r="H50" s="283"/>
      <c r="I50" s="294"/>
      <c r="J50" s="294"/>
      <c r="K50" s="294"/>
      <c r="L50" s="295"/>
      <c r="M50" s="284"/>
    </row>
    <row r="51" spans="1:13" s="66" customFormat="1" ht="15">
      <c r="A51" s="532" t="s">
        <v>186</v>
      </c>
      <c r="B51" s="532"/>
      <c r="C51" s="532"/>
      <c r="D51" s="532"/>
      <c r="E51" s="296"/>
      <c r="F51" s="297"/>
      <c r="G51" s="297"/>
      <c r="H51" s="247">
        <v>0.01</v>
      </c>
      <c r="I51" s="222">
        <f>IF(I10=1,0,E6*H51)</f>
        <v>0</v>
      </c>
      <c r="J51" s="290">
        <f>I51*'Mode d''emploi'!D27</f>
        <v>0</v>
      </c>
      <c r="K51" s="224" t="s">
        <v>187</v>
      </c>
      <c r="L51" s="225" t="s">
        <v>188</v>
      </c>
      <c r="M51" s="264"/>
    </row>
    <row r="52" spans="1:13" s="66" customFormat="1" ht="15">
      <c r="A52" s="532" t="s">
        <v>189</v>
      </c>
      <c r="B52" s="532"/>
      <c r="C52" s="532"/>
      <c r="D52" s="532"/>
      <c r="E52" s="274"/>
      <c r="F52" s="274"/>
      <c r="G52" s="274"/>
      <c r="H52" s="247">
        <v>0.1</v>
      </c>
      <c r="I52" s="289">
        <f>H52*L2*F11*L3</f>
        <v>0</v>
      </c>
      <c r="J52" s="290">
        <f>I52*'Mode d''emploi'!D28</f>
        <v>0</v>
      </c>
      <c r="K52" s="288" t="s">
        <v>190</v>
      </c>
      <c r="L52" s="291"/>
      <c r="M52" s="264"/>
    </row>
    <row r="53" spans="1:13" s="66" customFormat="1" ht="15">
      <c r="A53" s="532" t="s">
        <v>191</v>
      </c>
      <c r="B53" s="532"/>
      <c r="C53" s="532"/>
      <c r="D53" s="532"/>
      <c r="E53" s="274"/>
      <c r="F53" s="274"/>
      <c r="G53" s="274"/>
      <c r="H53" s="247">
        <v>0.005</v>
      </c>
      <c r="I53" s="222">
        <f>E6*H53</f>
        <v>0</v>
      </c>
      <c r="J53" s="290">
        <f>I53*'Mode d''emploi'!D29</f>
        <v>0</v>
      </c>
      <c r="K53" s="224" t="s">
        <v>192</v>
      </c>
      <c r="L53" s="225"/>
      <c r="M53" s="264"/>
    </row>
    <row r="54" spans="1:13" s="66" customFormat="1" ht="15">
      <c r="A54" s="534" t="s">
        <v>193</v>
      </c>
      <c r="B54" s="534"/>
      <c r="C54" s="534"/>
      <c r="D54" s="534"/>
      <c r="E54" s="279"/>
      <c r="F54" s="279"/>
      <c r="G54" s="279"/>
      <c r="H54" s="298">
        <v>0.02</v>
      </c>
      <c r="I54" s="229">
        <f>H54*L3*L2*F11</f>
        <v>0</v>
      </c>
      <c r="J54" s="290">
        <f>I54*'Mode d''emploi'!D30</f>
        <v>0</v>
      </c>
      <c r="K54" s="231" t="s">
        <v>194</v>
      </c>
      <c r="L54" s="232"/>
      <c r="M54" s="281"/>
    </row>
    <row r="55" spans="1:13" s="66" customFormat="1" ht="15">
      <c r="A55" s="541"/>
      <c r="B55" s="541"/>
      <c r="C55" s="541"/>
      <c r="D55" s="541"/>
      <c r="E55" s="224"/>
      <c r="F55" s="224"/>
      <c r="G55" s="224"/>
      <c r="H55" s="299"/>
      <c r="I55" s="246"/>
      <c r="J55" s="263"/>
      <c r="K55" s="224"/>
      <c r="L55" s="225"/>
      <c r="M55" s="264"/>
    </row>
    <row r="56" spans="1:13" s="66" customFormat="1" ht="15">
      <c r="A56" s="535" t="s">
        <v>37</v>
      </c>
      <c r="B56" s="535"/>
      <c r="C56" s="535"/>
      <c r="D56" s="535"/>
      <c r="E56" s="282"/>
      <c r="F56" s="235"/>
      <c r="G56" s="235"/>
      <c r="H56" s="283"/>
      <c r="I56" s="236"/>
      <c r="J56" s="236"/>
      <c r="K56" s="236"/>
      <c r="L56" s="236"/>
      <c r="M56" s="284"/>
    </row>
    <row r="57" spans="1:17" s="66" customFormat="1" ht="15">
      <c r="A57" s="541" t="s">
        <v>195</v>
      </c>
      <c r="B57" s="541"/>
      <c r="C57" s="541"/>
      <c r="D57" s="541"/>
      <c r="E57" s="288"/>
      <c r="F57" s="288"/>
      <c r="G57" s="288"/>
      <c r="H57" s="247">
        <v>0.02</v>
      </c>
      <c r="I57" s="222">
        <f>H57*E6</f>
        <v>0</v>
      </c>
      <c r="J57" s="277">
        <f>IF(I10=1,0,I57*'Mode d''emploi'!D28)</f>
        <v>0</v>
      </c>
      <c r="K57" s="288" t="s">
        <v>196</v>
      </c>
      <c r="L57" s="225"/>
      <c r="M57" s="264"/>
      <c r="N57" s="117"/>
      <c r="O57" s="131"/>
      <c r="P57" s="208"/>
      <c r="Q57" s="132"/>
    </row>
    <row r="58" spans="1:17" s="66" customFormat="1" ht="15">
      <c r="A58" s="541" t="s">
        <v>197</v>
      </c>
      <c r="B58" s="541"/>
      <c r="C58" s="541"/>
      <c r="D58" s="541"/>
      <c r="E58" s="288"/>
      <c r="F58" s="288"/>
      <c r="G58" s="288"/>
      <c r="H58" s="300" t="s">
        <v>198</v>
      </c>
      <c r="I58" s="246"/>
      <c r="J58" s="263"/>
      <c r="K58" s="288" t="s">
        <v>196</v>
      </c>
      <c r="L58" s="225"/>
      <c r="M58" s="264"/>
      <c r="N58" s="117"/>
      <c r="O58" s="131"/>
      <c r="P58" s="208"/>
      <c r="Q58" s="132"/>
    </row>
    <row r="59" spans="1:13" s="66" customFormat="1" ht="15">
      <c r="A59" s="532" t="s">
        <v>199</v>
      </c>
      <c r="B59" s="532"/>
      <c r="C59" s="532"/>
      <c r="D59" s="532"/>
      <c r="E59" s="296"/>
      <c r="F59" s="288"/>
      <c r="G59" s="288"/>
      <c r="H59" s="247">
        <v>0.05</v>
      </c>
      <c r="I59" s="222">
        <f>H59*E8</f>
        <v>0</v>
      </c>
      <c r="J59" s="277">
        <f>I59*'Mode d''emploi'!D29</f>
        <v>0</v>
      </c>
      <c r="K59" s="224" t="s">
        <v>200</v>
      </c>
      <c r="L59" s="225"/>
      <c r="M59" s="264"/>
    </row>
    <row r="60" spans="1:13" s="66" customFormat="1" ht="15">
      <c r="A60" s="532" t="s">
        <v>201</v>
      </c>
      <c r="B60" s="532"/>
      <c r="C60" s="532"/>
      <c r="D60" s="532"/>
      <c r="E60" s="274"/>
      <c r="F60" s="274"/>
      <c r="G60" s="274"/>
      <c r="H60" s="276">
        <v>0.02</v>
      </c>
      <c r="I60" s="222">
        <f>E6*H60</f>
        <v>0</v>
      </c>
      <c r="J60" s="277">
        <f>IF(I10=1,0,I60*'Mode d''emploi'!D28)</f>
        <v>0</v>
      </c>
      <c r="K60" s="288" t="s">
        <v>202</v>
      </c>
      <c r="L60" s="225"/>
      <c r="M60" s="264"/>
    </row>
    <row r="61" spans="1:13" s="66" customFormat="1" ht="15">
      <c r="A61" s="534" t="s">
        <v>203</v>
      </c>
      <c r="B61" s="534"/>
      <c r="C61" s="534"/>
      <c r="D61" s="534"/>
      <c r="E61" s="279"/>
      <c r="F61" s="279"/>
      <c r="G61" s="279"/>
      <c r="H61" s="251">
        <v>0.05</v>
      </c>
      <c r="I61" s="229">
        <f>E9*H61</f>
        <v>0</v>
      </c>
      <c r="J61" s="285">
        <f>I61*'Mode d''emploi'!D28</f>
        <v>0</v>
      </c>
      <c r="K61" s="292" t="s">
        <v>204</v>
      </c>
      <c r="L61" s="232"/>
      <c r="M61" s="233"/>
    </row>
    <row r="62" spans="1:13" s="66" customFormat="1" ht="15">
      <c r="A62" s="530" t="s">
        <v>47</v>
      </c>
      <c r="B62" s="530"/>
      <c r="C62" s="530"/>
      <c r="D62" s="530"/>
      <c r="E62" s="274"/>
      <c r="F62" s="274"/>
      <c r="G62" s="274"/>
      <c r="H62" s="299"/>
      <c r="I62" s="224"/>
      <c r="J62" s="225"/>
      <c r="K62" s="224"/>
      <c r="L62" s="225"/>
      <c r="M62" s="226"/>
    </row>
    <row r="63" spans="1:13" s="66" customFormat="1" ht="15">
      <c r="A63" s="536"/>
      <c r="B63" s="536"/>
      <c r="C63" s="536"/>
      <c r="D63" s="536"/>
      <c r="E63" s="256"/>
      <c r="F63" s="257"/>
      <c r="G63" s="257"/>
      <c r="H63" s="258"/>
      <c r="I63" s="257"/>
      <c r="J63" s="301"/>
      <c r="K63" s="246"/>
      <c r="L63" s="263"/>
      <c r="M63" s="264"/>
    </row>
    <row r="64" spans="1:13" s="66" customFormat="1" ht="15">
      <c r="A64" s="536"/>
      <c r="B64" s="536"/>
      <c r="C64" s="536"/>
      <c r="D64" s="536"/>
      <c r="E64" s="256"/>
      <c r="F64" s="257"/>
      <c r="G64" s="257"/>
      <c r="H64" s="258"/>
      <c r="I64" s="257"/>
      <c r="J64" s="301"/>
      <c r="K64" s="246"/>
      <c r="L64" s="263"/>
      <c r="M64" s="281"/>
    </row>
    <row r="65" spans="1:13" s="66" customFormat="1" ht="15">
      <c r="A65" s="302" t="s">
        <v>205</v>
      </c>
      <c r="B65" s="303"/>
      <c r="C65" s="303"/>
      <c r="D65" s="304"/>
      <c r="E65" s="305"/>
      <c r="F65" s="306"/>
      <c r="G65" s="306"/>
      <c r="H65" s="307"/>
      <c r="I65" s="308"/>
      <c r="J65" s="308"/>
      <c r="K65" s="308"/>
      <c r="L65" s="308"/>
      <c r="M65" s="309"/>
    </row>
    <row r="66" spans="1:13" s="66" customFormat="1" ht="15">
      <c r="A66" s="530" t="s">
        <v>42</v>
      </c>
      <c r="B66" s="530"/>
      <c r="C66" s="530"/>
      <c r="D66" s="530"/>
      <c r="E66" s="209"/>
      <c r="F66" s="213"/>
      <c r="G66" s="213"/>
      <c r="H66" s="310"/>
      <c r="I66" s="211"/>
      <c r="J66" s="211"/>
      <c r="K66" s="211"/>
      <c r="L66" s="211"/>
      <c r="M66" s="273"/>
    </row>
    <row r="67" spans="1:13" s="66" customFormat="1" ht="15">
      <c r="A67" s="532" t="s">
        <v>206</v>
      </c>
      <c r="B67" s="532"/>
      <c r="C67" s="532"/>
      <c r="D67" s="532"/>
      <c r="E67" s="224"/>
      <c r="F67" s="224"/>
      <c r="G67" s="224"/>
      <c r="H67" s="247">
        <v>0.02</v>
      </c>
      <c r="I67" s="248">
        <f>E6*H67</f>
        <v>0</v>
      </c>
      <c r="J67" s="311">
        <f>IF(I10=1,0,I67*'Mode d''emploi'!D28)</f>
        <v>0</v>
      </c>
      <c r="K67" s="224" t="s">
        <v>207</v>
      </c>
      <c r="L67" s="312"/>
      <c r="M67" s="264"/>
    </row>
    <row r="68" spans="1:13" s="66" customFormat="1" ht="15">
      <c r="A68" s="532" t="s">
        <v>208</v>
      </c>
      <c r="B68" s="532"/>
      <c r="C68" s="532"/>
      <c r="D68" s="532"/>
      <c r="E68" s="224"/>
      <c r="F68" s="224"/>
      <c r="G68" s="224"/>
      <c r="H68" s="276">
        <v>0.05</v>
      </c>
      <c r="I68" s="248">
        <f>H68*E7</f>
        <v>0</v>
      </c>
      <c r="J68" s="311">
        <f>I68*'Mode d''emploi'!D28</f>
        <v>0</v>
      </c>
      <c r="K68" s="224" t="s">
        <v>209</v>
      </c>
      <c r="L68" s="312"/>
      <c r="M68" s="264"/>
    </row>
    <row r="69" spans="1:13" s="66" customFormat="1" ht="15">
      <c r="A69" s="532" t="s">
        <v>210</v>
      </c>
      <c r="B69" s="532"/>
      <c r="C69" s="532"/>
      <c r="D69" s="532"/>
      <c r="E69" s="224"/>
      <c r="F69" s="224"/>
      <c r="G69" s="224"/>
      <c r="H69" s="276">
        <v>0.05</v>
      </c>
      <c r="I69" s="222">
        <f>H69*E10</f>
        <v>0</v>
      </c>
      <c r="J69" s="277">
        <f>I69*'Mode d''emploi'!D28</f>
        <v>0</v>
      </c>
      <c r="K69" s="224" t="s">
        <v>211</v>
      </c>
      <c r="L69" s="312"/>
      <c r="M69" s="264"/>
    </row>
    <row r="70" spans="1:13" s="66" customFormat="1" ht="15">
      <c r="A70" s="532" t="s">
        <v>212</v>
      </c>
      <c r="B70" s="532"/>
      <c r="C70" s="532"/>
      <c r="D70" s="532"/>
      <c r="E70" s="224"/>
      <c r="F70" s="224"/>
      <c r="G70" s="224"/>
      <c r="H70" s="276" t="s">
        <v>213</v>
      </c>
      <c r="I70" s="222"/>
      <c r="J70" s="313"/>
      <c r="K70" s="224" t="s">
        <v>214</v>
      </c>
      <c r="L70" s="225"/>
      <c r="M70" s="264"/>
    </row>
    <row r="71" spans="1:13" s="66" customFormat="1" ht="15">
      <c r="A71" s="530" t="s">
        <v>215</v>
      </c>
      <c r="B71" s="530"/>
      <c r="C71" s="530"/>
      <c r="D71" s="530"/>
      <c r="E71" s="314"/>
      <c r="F71" s="315"/>
      <c r="G71" s="315"/>
      <c r="H71" s="316"/>
      <c r="I71" s="235"/>
      <c r="J71" s="235"/>
      <c r="K71" s="235"/>
      <c r="L71" s="235"/>
      <c r="M71" s="284"/>
    </row>
    <row r="72" spans="1:13" s="66" customFormat="1" ht="15">
      <c r="A72" s="532" t="s">
        <v>216</v>
      </c>
      <c r="B72" s="532"/>
      <c r="C72" s="532"/>
      <c r="D72" s="532"/>
      <c r="E72" s="274"/>
      <c r="F72" s="274"/>
      <c r="G72" s="274"/>
      <c r="H72" s="276">
        <v>0.02</v>
      </c>
      <c r="I72" s="222">
        <f>E6*H72</f>
        <v>0</v>
      </c>
      <c r="J72" s="277">
        <f>IF(I10=1,I72*'Mode d''emploi'!D29,I72*'Mode d''emploi'!D28)</f>
        <v>0</v>
      </c>
      <c r="K72" s="224" t="s">
        <v>217</v>
      </c>
      <c r="L72" s="225"/>
      <c r="M72" s="264"/>
    </row>
    <row r="73" spans="1:13" s="66" customFormat="1" ht="15">
      <c r="A73" s="532" t="s">
        <v>218</v>
      </c>
      <c r="B73" s="532"/>
      <c r="C73" s="532"/>
      <c r="D73" s="532"/>
      <c r="E73" s="224"/>
      <c r="F73" s="224"/>
      <c r="G73" s="224"/>
      <c r="H73" s="276">
        <v>0.01</v>
      </c>
      <c r="I73" s="222">
        <f>E6*H73</f>
        <v>0</v>
      </c>
      <c r="J73" s="277">
        <f>IF(I10=1,I73*'Mode d''emploi'!D29,I73*'Mode d''emploi'!D28)</f>
        <v>0</v>
      </c>
      <c r="K73" s="224" t="s">
        <v>219</v>
      </c>
      <c r="L73" s="225"/>
      <c r="M73" s="264"/>
    </row>
    <row r="74" spans="1:13" s="66" customFormat="1" ht="15">
      <c r="A74" s="530" t="s">
        <v>44</v>
      </c>
      <c r="B74" s="530"/>
      <c r="C74" s="530"/>
      <c r="D74" s="530"/>
      <c r="E74" s="234"/>
      <c r="F74" s="236"/>
      <c r="G74" s="236"/>
      <c r="H74" s="317"/>
      <c r="I74" s="235"/>
      <c r="J74" s="235"/>
      <c r="K74" s="235"/>
      <c r="L74" s="235"/>
      <c r="M74" s="284"/>
    </row>
    <row r="75" spans="1:13" s="66" customFormat="1" ht="15">
      <c r="A75" s="532" t="s">
        <v>220</v>
      </c>
      <c r="B75" s="532"/>
      <c r="C75" s="532"/>
      <c r="D75" s="532"/>
      <c r="E75" s="274"/>
      <c r="F75" s="274"/>
      <c r="G75" s="274"/>
      <c r="H75" s="276">
        <v>0.05</v>
      </c>
      <c r="I75" s="222">
        <f>H75*L4*I2</f>
        <v>0</v>
      </c>
      <c r="J75" s="277">
        <f>I75*'Mode d''emploi'!D28</f>
        <v>0</v>
      </c>
      <c r="K75" s="224" t="s">
        <v>221</v>
      </c>
      <c r="L75" s="225"/>
      <c r="M75" s="264"/>
    </row>
    <row r="76" spans="1:13" s="66" customFormat="1" ht="15">
      <c r="A76" s="532" t="s">
        <v>222</v>
      </c>
      <c r="B76" s="532"/>
      <c r="C76" s="532"/>
      <c r="D76" s="532"/>
      <c r="E76" s="274"/>
      <c r="F76" s="274"/>
      <c r="G76" s="274"/>
      <c r="H76" s="276">
        <v>0.03</v>
      </c>
      <c r="I76" s="222">
        <f>L5*H76*I2</f>
        <v>0</v>
      </c>
      <c r="J76" s="277">
        <f>I76*'Mode d''emploi'!D28</f>
        <v>0</v>
      </c>
      <c r="K76" s="224" t="s">
        <v>118</v>
      </c>
      <c r="L76" s="225"/>
      <c r="M76" s="264"/>
    </row>
    <row r="77" spans="1:13" s="66" customFormat="1" ht="15">
      <c r="A77" s="532" t="s">
        <v>223</v>
      </c>
      <c r="B77" s="532"/>
      <c r="C77" s="532"/>
      <c r="D77" s="532"/>
      <c r="E77" s="274"/>
      <c r="F77" s="274"/>
      <c r="G77" s="274"/>
      <c r="H77" s="276">
        <v>0.05</v>
      </c>
      <c r="I77" s="222">
        <f>H77*L6*I2</f>
        <v>0</v>
      </c>
      <c r="J77" s="277">
        <f>I77*'Mode d''emploi'!D28</f>
        <v>0</v>
      </c>
      <c r="K77" s="224" t="s">
        <v>224</v>
      </c>
      <c r="L77" s="225"/>
      <c r="M77" s="264"/>
    </row>
    <row r="78" spans="1:13" s="66" customFormat="1" ht="15">
      <c r="A78" s="530" t="s">
        <v>45</v>
      </c>
      <c r="B78" s="530"/>
      <c r="C78" s="530"/>
      <c r="D78" s="530"/>
      <c r="E78" s="282"/>
      <c r="F78" s="235"/>
      <c r="G78" s="235"/>
      <c r="H78" s="318"/>
      <c r="I78" s="235"/>
      <c r="J78" s="235"/>
      <c r="K78" s="235"/>
      <c r="L78" s="235"/>
      <c r="M78" s="284"/>
    </row>
    <row r="79" spans="1:17" s="66" customFormat="1" ht="15">
      <c r="A79" s="532" t="s">
        <v>225</v>
      </c>
      <c r="B79" s="532"/>
      <c r="C79" s="532"/>
      <c r="D79" s="532"/>
      <c r="E79" s="224"/>
      <c r="F79" s="224"/>
      <c r="G79" s="224"/>
      <c r="H79" s="276" t="s">
        <v>213</v>
      </c>
      <c r="I79" s="246"/>
      <c r="J79" s="263"/>
      <c r="K79" s="224"/>
      <c r="L79" s="225"/>
      <c r="M79" s="264"/>
      <c r="N79" s="117"/>
      <c r="O79" s="131"/>
      <c r="P79" s="208"/>
      <c r="Q79" s="132"/>
    </row>
    <row r="80" spans="1:17" s="66" customFormat="1" ht="15">
      <c r="A80" s="532" t="s">
        <v>226</v>
      </c>
      <c r="B80" s="532"/>
      <c r="C80" s="532"/>
      <c r="D80" s="532"/>
      <c r="E80" s="224"/>
      <c r="F80" s="224"/>
      <c r="G80" s="224"/>
      <c r="H80" s="276" t="s">
        <v>213</v>
      </c>
      <c r="I80" s="246"/>
      <c r="J80" s="263"/>
      <c r="K80" s="224"/>
      <c r="L80" s="225"/>
      <c r="M80" s="264"/>
      <c r="N80" s="117"/>
      <c r="O80" s="131"/>
      <c r="P80" s="208"/>
      <c r="Q80" s="132"/>
    </row>
    <row r="81" spans="1:13" s="66" customFormat="1" ht="15">
      <c r="A81" s="530" t="s">
        <v>46</v>
      </c>
      <c r="B81" s="530"/>
      <c r="C81" s="530"/>
      <c r="D81" s="530"/>
      <c r="E81" s="282"/>
      <c r="F81" s="235"/>
      <c r="G81" s="235"/>
      <c r="H81" s="318"/>
      <c r="I81" s="235"/>
      <c r="J81" s="235"/>
      <c r="K81" s="235"/>
      <c r="L81" s="235"/>
      <c r="M81" s="284"/>
    </row>
    <row r="82" spans="1:13" s="66" customFormat="1" ht="15">
      <c r="A82" s="532" t="s">
        <v>227</v>
      </c>
      <c r="B82" s="532"/>
      <c r="C82" s="532"/>
      <c r="D82" s="532"/>
      <c r="E82" s="224"/>
      <c r="F82" s="224"/>
      <c r="G82" s="224"/>
      <c r="H82" s="276">
        <v>0</v>
      </c>
      <c r="I82" s="222">
        <f>H82*L7</f>
        <v>0</v>
      </c>
      <c r="J82" s="277">
        <f>I82*'Mode d''emploi'!D28</f>
        <v>0</v>
      </c>
      <c r="K82" s="224"/>
      <c r="L82" s="225"/>
      <c r="M82" s="264"/>
    </row>
    <row r="83" spans="1:15" ht="15">
      <c r="A83" s="530" t="s">
        <v>47</v>
      </c>
      <c r="B83" s="530"/>
      <c r="C83" s="530"/>
      <c r="D83" s="530"/>
      <c r="E83" s="274"/>
      <c r="F83" s="274"/>
      <c r="G83" s="274"/>
      <c r="H83" s="299"/>
      <c r="I83" s="224"/>
      <c r="J83" s="225"/>
      <c r="K83" s="224"/>
      <c r="L83" s="225"/>
      <c r="M83" s="226"/>
      <c r="N83" s="117"/>
      <c r="O83" s="132"/>
    </row>
    <row r="84" spans="1:15" ht="15">
      <c r="A84" s="542"/>
      <c r="B84" s="542"/>
      <c r="C84" s="542"/>
      <c r="D84" s="542"/>
      <c r="E84" s="256"/>
      <c r="F84" s="257"/>
      <c r="G84" s="257"/>
      <c r="H84" s="256"/>
      <c r="I84" s="257"/>
      <c r="J84" s="301"/>
      <c r="K84" s="246"/>
      <c r="L84" s="263"/>
      <c r="M84" s="226"/>
      <c r="N84" s="117"/>
      <c r="O84" s="132"/>
    </row>
    <row r="85" spans="1:15" ht="15">
      <c r="A85" s="542"/>
      <c r="B85" s="542"/>
      <c r="C85" s="542"/>
      <c r="D85" s="542"/>
      <c r="E85" s="256"/>
      <c r="F85" s="257"/>
      <c r="G85" s="257"/>
      <c r="H85" s="256"/>
      <c r="I85" s="257"/>
      <c r="J85" s="301"/>
      <c r="K85" s="246"/>
      <c r="L85" s="263"/>
      <c r="M85" s="264"/>
      <c r="N85" s="117"/>
      <c r="O85" s="132"/>
    </row>
    <row r="86" spans="1:15" ht="15">
      <c r="A86" s="542"/>
      <c r="B86" s="542"/>
      <c r="C86" s="542"/>
      <c r="D86" s="542"/>
      <c r="E86" s="319"/>
      <c r="F86" s="320"/>
      <c r="G86" s="320"/>
      <c r="H86" s="319"/>
      <c r="I86" s="320"/>
      <c r="J86" s="321"/>
      <c r="K86" s="322"/>
      <c r="L86" s="323"/>
      <c r="M86" s="324"/>
      <c r="N86" s="117"/>
      <c r="O86" s="132"/>
    </row>
    <row r="87" spans="1:11" ht="12.75">
      <c r="A87" s="325"/>
      <c r="B87" s="325"/>
      <c r="C87" s="117"/>
      <c r="D87" s="117"/>
      <c r="E87" s="66"/>
      <c r="F87" s="66"/>
      <c r="G87" s="66"/>
      <c r="H87" s="121"/>
      <c r="J87" s="130">
        <f>SUM(J39:J82)</f>
        <v>0</v>
      </c>
      <c r="K87" s="66"/>
    </row>
    <row r="88" spans="1:10" ht="12.75">
      <c r="A88" s="116"/>
      <c r="B88" s="117"/>
      <c r="C88" s="117"/>
      <c r="D88" s="117"/>
      <c r="E88" s="117"/>
      <c r="F88" s="117"/>
      <c r="G88" s="117"/>
      <c r="J88" s="326">
        <f>J87-J36-G36</f>
        <v>0</v>
      </c>
    </row>
    <row r="89" spans="1:2" ht="12.75">
      <c r="A89" s="116"/>
      <c r="B89" s="117"/>
    </row>
    <row r="90" spans="1:4" ht="12.75">
      <c r="A90" s="116"/>
      <c r="B90" s="117"/>
      <c r="D90" s="64" t="s">
        <v>228</v>
      </c>
    </row>
    <row r="91" spans="1:2" ht="12.75">
      <c r="A91" s="116"/>
      <c r="B91" s="117"/>
    </row>
    <row r="92" spans="1:2" ht="12.75">
      <c r="A92" s="116"/>
      <c r="B92" s="117"/>
    </row>
    <row r="93" spans="1:2" ht="12.75">
      <c r="A93" s="116"/>
      <c r="B93" s="117"/>
    </row>
    <row r="94" spans="1:2" ht="12.75">
      <c r="A94" s="116"/>
      <c r="B94" s="117"/>
    </row>
    <row r="95" spans="1:2" ht="12.75">
      <c r="A95" s="116"/>
      <c r="B95" s="117"/>
    </row>
    <row r="96" spans="1:2" ht="12.75">
      <c r="A96" s="116"/>
      <c r="B96" s="117"/>
    </row>
    <row r="97" spans="1:2" ht="12.75">
      <c r="A97" s="116"/>
      <c r="B97" s="117"/>
    </row>
    <row r="98" spans="1:2" ht="12.75">
      <c r="A98" s="116"/>
      <c r="B98" s="117"/>
    </row>
    <row r="99" spans="1:2" ht="12.75">
      <c r="A99" s="116"/>
      <c r="B99" s="117"/>
    </row>
    <row r="100" spans="1:2" ht="12.75">
      <c r="A100" s="116"/>
      <c r="B100" s="117"/>
    </row>
    <row r="101" spans="1:2" ht="12.75">
      <c r="A101" s="116"/>
      <c r="B101" s="117"/>
    </row>
    <row r="102" spans="1:2" ht="12.75">
      <c r="A102" s="116"/>
      <c r="B102" s="117"/>
    </row>
    <row r="103" spans="1:2" ht="12.75">
      <c r="A103" s="116"/>
      <c r="B103" s="117"/>
    </row>
    <row r="104" spans="1:2" ht="12.75">
      <c r="A104" s="116"/>
      <c r="B104" s="117"/>
    </row>
    <row r="105" spans="1:2" ht="12.75">
      <c r="A105" s="116"/>
      <c r="B105" s="117"/>
    </row>
    <row r="106" spans="1:2" ht="12.75">
      <c r="A106" s="116"/>
      <c r="B106" s="117"/>
    </row>
    <row r="107" spans="1:2" ht="12.75">
      <c r="A107" s="116"/>
      <c r="B107" s="117"/>
    </row>
    <row r="108" spans="1:2" ht="12.75">
      <c r="A108" s="116"/>
      <c r="B108" s="117"/>
    </row>
    <row r="109" spans="1:2" ht="12.75">
      <c r="A109" s="116"/>
      <c r="B109" s="117"/>
    </row>
    <row r="110" spans="1:2" ht="12.75">
      <c r="A110" s="116"/>
      <c r="B110" s="117"/>
    </row>
    <row r="111" spans="1:2" ht="12.75">
      <c r="A111" s="116"/>
      <c r="B111" s="117"/>
    </row>
    <row r="112" spans="1:2" ht="12.75">
      <c r="A112" s="116"/>
      <c r="B112" s="117"/>
    </row>
    <row r="113" spans="1:2" ht="12.75">
      <c r="A113" s="116"/>
      <c r="B113" s="117"/>
    </row>
    <row r="114" spans="1:2" ht="12.75">
      <c r="A114" s="116"/>
      <c r="B114" s="117"/>
    </row>
    <row r="115" spans="1:2" ht="12.75">
      <c r="A115" s="116"/>
      <c r="B115" s="117"/>
    </row>
    <row r="116" spans="1:2" ht="12.75">
      <c r="A116" s="116"/>
      <c r="B116" s="117"/>
    </row>
    <row r="117" spans="1:2" ht="12.75">
      <c r="A117" s="116"/>
      <c r="B117" s="117"/>
    </row>
    <row r="118" spans="1:2" ht="12.75">
      <c r="A118" s="116"/>
      <c r="B118" s="117"/>
    </row>
    <row r="119" spans="1:2" ht="12.75">
      <c r="A119" s="116"/>
      <c r="B119" s="117"/>
    </row>
    <row r="120" spans="1:2" ht="12.75">
      <c r="A120" s="116"/>
      <c r="B120" s="117"/>
    </row>
    <row r="121" spans="1:2" ht="12.75">
      <c r="A121" s="116"/>
      <c r="B121" s="117"/>
    </row>
    <row r="122" spans="1:2" ht="12.75">
      <c r="A122" s="116"/>
      <c r="B122" s="117"/>
    </row>
    <row r="123" spans="1:2" ht="12.75">
      <c r="A123" s="116"/>
      <c r="B123" s="117"/>
    </row>
    <row r="124" spans="1:2" ht="12.75">
      <c r="A124" s="116"/>
      <c r="B124" s="117"/>
    </row>
    <row r="125" spans="1:2" ht="12.75">
      <c r="A125" s="116"/>
      <c r="B125" s="117"/>
    </row>
    <row r="126" spans="1:2" ht="12.75">
      <c r="A126" s="116"/>
      <c r="B126" s="117"/>
    </row>
    <row r="127" spans="1:2" ht="12.75">
      <c r="A127" s="116"/>
      <c r="B127" s="117"/>
    </row>
    <row r="128" spans="1:2" ht="12.75">
      <c r="A128" s="116"/>
      <c r="B128" s="117"/>
    </row>
    <row r="129" spans="1:2" ht="12.75">
      <c r="A129" s="116"/>
      <c r="B129" s="117"/>
    </row>
    <row r="130" spans="1:2" ht="12.75">
      <c r="A130" s="116"/>
      <c r="B130" s="117"/>
    </row>
    <row r="131" spans="1:2" ht="12.75">
      <c r="A131" s="116"/>
      <c r="B131" s="117"/>
    </row>
    <row r="132" spans="1:2" ht="12.75">
      <c r="A132" s="116"/>
      <c r="B132" s="117"/>
    </row>
    <row r="133" spans="1:2" ht="12.75">
      <c r="A133" s="116"/>
      <c r="B133" s="117"/>
    </row>
    <row r="134" spans="1:2" ht="12.75">
      <c r="A134" s="116"/>
      <c r="B134" s="117"/>
    </row>
    <row r="135" spans="1:2" ht="12.75">
      <c r="A135" s="116"/>
      <c r="B135" s="117"/>
    </row>
    <row r="136" spans="1:2" ht="12.75">
      <c r="A136" s="116"/>
      <c r="B136" s="117"/>
    </row>
    <row r="137" spans="1:2" ht="12.75">
      <c r="A137" s="116"/>
      <c r="B137" s="117"/>
    </row>
    <row r="138" spans="1:2" ht="12.75">
      <c r="A138" s="116"/>
      <c r="B138" s="117"/>
    </row>
    <row r="139" spans="1:2" ht="12.75">
      <c r="A139" s="116"/>
      <c r="B139" s="117"/>
    </row>
    <row r="140" spans="1:2" ht="12.75">
      <c r="A140" s="116"/>
      <c r="B140" s="117"/>
    </row>
    <row r="141" spans="1:2" ht="12.75">
      <c r="A141" s="116"/>
      <c r="B141" s="117"/>
    </row>
    <row r="142" spans="1:2" ht="12.75">
      <c r="A142" s="116"/>
      <c r="B142" s="117"/>
    </row>
    <row r="143" spans="1:2" ht="12.75">
      <c r="A143" s="116"/>
      <c r="B143" s="117"/>
    </row>
    <row r="144" spans="1:2" ht="12.75">
      <c r="A144" s="116"/>
      <c r="B144" s="117"/>
    </row>
    <row r="145" spans="1:2" ht="12.75">
      <c r="A145" s="116"/>
      <c r="B145" s="117"/>
    </row>
    <row r="146" spans="1:2" ht="12.75">
      <c r="A146" s="116"/>
      <c r="B146" s="117"/>
    </row>
    <row r="147" spans="1:2" ht="12.75">
      <c r="A147" s="116"/>
      <c r="B147" s="117"/>
    </row>
    <row r="148" spans="1:2" ht="12.75">
      <c r="A148" s="116"/>
      <c r="B148" s="117"/>
    </row>
    <row r="149" spans="1:2" ht="12.75">
      <c r="A149" s="116"/>
      <c r="B149" s="117"/>
    </row>
    <row r="150" spans="1:2" ht="12.75">
      <c r="A150" s="116"/>
      <c r="B150" s="117"/>
    </row>
    <row r="151" spans="1:2" ht="12.75">
      <c r="A151" s="116"/>
      <c r="B151" s="117"/>
    </row>
    <row r="152" spans="1:2" ht="12.75">
      <c r="A152" s="116"/>
      <c r="B152" s="117"/>
    </row>
    <row r="153" spans="1:2" ht="12.75">
      <c r="A153" s="116"/>
      <c r="B153" s="117"/>
    </row>
    <row r="154" spans="1:2" ht="12.75">
      <c r="A154" s="116"/>
      <c r="B154" s="117"/>
    </row>
    <row r="155" spans="1:2" ht="12.75">
      <c r="A155" s="116"/>
      <c r="B155" s="117"/>
    </row>
    <row r="156" spans="1:2" ht="12.75">
      <c r="A156" s="116"/>
      <c r="B156" s="117"/>
    </row>
    <row r="157" spans="1:2" ht="12.75">
      <c r="A157" s="116"/>
      <c r="B157" s="117"/>
    </row>
    <row r="158" spans="1:2" ht="12.75">
      <c r="A158" s="116"/>
      <c r="B158" s="117"/>
    </row>
    <row r="159" spans="1:2" ht="12.75">
      <c r="A159" s="116"/>
      <c r="B159" s="117"/>
    </row>
    <row r="160" spans="1:2" ht="12.75">
      <c r="A160" s="116"/>
      <c r="B160" s="117"/>
    </row>
    <row r="161" spans="1:2" ht="12.75">
      <c r="A161" s="116"/>
      <c r="B161" s="117"/>
    </row>
    <row r="162" spans="1:2" ht="12.75">
      <c r="A162" s="116"/>
      <c r="B162" s="117"/>
    </row>
    <row r="163" spans="1:2" ht="12.75">
      <c r="A163" s="116"/>
      <c r="B163" s="117"/>
    </row>
    <row r="164" spans="1:2" ht="12.75">
      <c r="A164" s="116"/>
      <c r="B164" s="117"/>
    </row>
    <row r="165" spans="1:2" ht="12.75">
      <c r="A165" s="116"/>
      <c r="B165" s="117"/>
    </row>
    <row r="166" spans="1:2" ht="12.75">
      <c r="A166" s="116"/>
      <c r="B166" s="117"/>
    </row>
    <row r="167" spans="1:2" ht="12.75">
      <c r="A167" s="116"/>
      <c r="B167" s="117"/>
    </row>
    <row r="168" spans="1:2" ht="12.75">
      <c r="A168" s="116"/>
      <c r="B168" s="117"/>
    </row>
    <row r="169" spans="1:2" ht="12.75">
      <c r="A169" s="116"/>
      <c r="B169" s="117"/>
    </row>
    <row r="170" spans="1:2" ht="12.75">
      <c r="A170" s="116"/>
      <c r="B170" s="117"/>
    </row>
    <row r="171" spans="1:2" ht="12.75">
      <c r="A171" s="116"/>
      <c r="B171" s="117"/>
    </row>
    <row r="172" spans="1:2" ht="12.75">
      <c r="A172" s="116"/>
      <c r="B172" s="117"/>
    </row>
    <row r="173" spans="1:2" ht="12.75">
      <c r="A173" s="116"/>
      <c r="B173" s="117"/>
    </row>
    <row r="174" spans="1:2" ht="12.75">
      <c r="A174" s="116"/>
      <c r="B174" s="117"/>
    </row>
    <row r="175" spans="1:2" ht="12.75">
      <c r="A175" s="116"/>
      <c r="B175" s="117"/>
    </row>
    <row r="176" spans="1:2" ht="12.75">
      <c r="A176" s="116"/>
      <c r="B176" s="117"/>
    </row>
    <row r="177" spans="1:2" ht="12.75">
      <c r="A177" s="116"/>
      <c r="B177" s="117"/>
    </row>
    <row r="178" spans="1:2" ht="12.75">
      <c r="A178" s="116"/>
      <c r="B178" s="117"/>
    </row>
    <row r="179" spans="1:2" ht="12.75">
      <c r="A179" s="116"/>
      <c r="B179" s="117"/>
    </row>
    <row r="180" spans="1:2" ht="12.75">
      <c r="A180" s="116"/>
      <c r="B180" s="117"/>
    </row>
    <row r="181" spans="1:2" ht="12.75">
      <c r="A181" s="116"/>
      <c r="B181" s="117"/>
    </row>
    <row r="182" spans="1:2" ht="12.75">
      <c r="A182" s="116"/>
      <c r="B182" s="117"/>
    </row>
    <row r="183" spans="1:2" ht="12.75">
      <c r="A183" s="116"/>
      <c r="B183" s="117"/>
    </row>
    <row r="184" spans="1:2" ht="12.75">
      <c r="A184" s="116"/>
      <c r="B184" s="117"/>
    </row>
    <row r="185" spans="1:2" ht="12.75">
      <c r="A185" s="116"/>
      <c r="B185" s="117"/>
    </row>
    <row r="186" spans="1:2" ht="12.75">
      <c r="A186" s="116"/>
      <c r="B186" s="117"/>
    </row>
    <row r="187" spans="1:2" ht="12.75">
      <c r="A187" s="116"/>
      <c r="B187" s="117"/>
    </row>
    <row r="188" spans="1:2" ht="12.75">
      <c r="A188" s="116"/>
      <c r="B188" s="117"/>
    </row>
    <row r="189" spans="1:2" ht="12.75">
      <c r="A189" s="116"/>
      <c r="B189" s="117"/>
    </row>
    <row r="190" spans="1:2" ht="12.75">
      <c r="A190" s="116"/>
      <c r="B190" s="117"/>
    </row>
    <row r="191" spans="1:2" ht="12.75">
      <c r="A191" s="116"/>
      <c r="B191" s="117"/>
    </row>
    <row r="192" spans="1:2" ht="12.75">
      <c r="A192" s="116"/>
      <c r="B192" s="117"/>
    </row>
    <row r="193" spans="1:2" ht="12.75">
      <c r="A193" s="116"/>
      <c r="B193" s="117"/>
    </row>
    <row r="194" spans="1:2" ht="12.75">
      <c r="A194" s="116"/>
      <c r="B194" s="117"/>
    </row>
    <row r="195" spans="1:2" ht="12.75">
      <c r="A195" s="116"/>
      <c r="B195" s="117"/>
    </row>
    <row r="196" spans="1:2" ht="12.75">
      <c r="A196" s="116"/>
      <c r="B196" s="117"/>
    </row>
    <row r="197" spans="1:2" ht="12.75">
      <c r="A197" s="116"/>
      <c r="B197" s="117"/>
    </row>
    <row r="198" spans="1:2" ht="12.75">
      <c r="A198" s="116"/>
      <c r="B198" s="117"/>
    </row>
    <row r="199" spans="1:2" ht="12.75">
      <c r="A199" s="116"/>
      <c r="B199" s="117"/>
    </row>
    <row r="200" spans="1:2" ht="12.75">
      <c r="A200" s="116"/>
      <c r="B200" s="117"/>
    </row>
    <row r="201" spans="1:2" ht="12.75">
      <c r="A201" s="116"/>
      <c r="B201" s="117"/>
    </row>
    <row r="202" spans="1:2" ht="12.75">
      <c r="A202" s="116"/>
      <c r="B202" s="117"/>
    </row>
    <row r="203" spans="1:2" ht="12.75">
      <c r="A203" s="116"/>
      <c r="B203" s="117"/>
    </row>
    <row r="204" spans="1:2" ht="12.75">
      <c r="A204" s="116"/>
      <c r="B204" s="117"/>
    </row>
    <row r="205" spans="1:2" ht="12.75">
      <c r="A205" s="116"/>
      <c r="B205" s="117"/>
    </row>
    <row r="206" spans="1:2" ht="12.75">
      <c r="A206" s="116"/>
      <c r="B206" s="117"/>
    </row>
    <row r="207" spans="1:2" ht="12.75">
      <c r="A207" s="116"/>
      <c r="B207" s="117"/>
    </row>
    <row r="208" spans="1:2" ht="12.75">
      <c r="A208" s="116"/>
      <c r="B208" s="117"/>
    </row>
    <row r="209" spans="1:2" ht="12.75">
      <c r="A209" s="116"/>
      <c r="B209" s="117"/>
    </row>
    <row r="210" spans="1:2" ht="12.75">
      <c r="A210" s="116"/>
      <c r="B210" s="117"/>
    </row>
    <row r="211" spans="1:2" ht="12.75">
      <c r="A211" s="116"/>
      <c r="B211" s="117"/>
    </row>
    <row r="212" spans="1:2" ht="12.75">
      <c r="A212" s="116"/>
      <c r="B212" s="117"/>
    </row>
    <row r="213" spans="1:2" ht="12.75">
      <c r="A213" s="116"/>
      <c r="B213" s="117"/>
    </row>
    <row r="214" spans="1:2" ht="12.75">
      <c r="A214" s="116"/>
      <c r="B214" s="117"/>
    </row>
    <row r="215" spans="1:2" ht="12.75">
      <c r="A215" s="116"/>
      <c r="B215" s="117"/>
    </row>
    <row r="216" spans="1:2" ht="12.75">
      <c r="A216" s="116"/>
      <c r="B216" s="117"/>
    </row>
    <row r="217" spans="1:2" ht="12.75">
      <c r="A217" s="116"/>
      <c r="B217" s="117"/>
    </row>
    <row r="218" spans="1:2" ht="12.75">
      <c r="A218" s="116"/>
      <c r="B218" s="117"/>
    </row>
  </sheetData>
  <mergeCells count="65">
    <mergeCell ref="A84:D86"/>
    <mergeCell ref="A80:D80"/>
    <mergeCell ref="A81:D81"/>
    <mergeCell ref="A82:D82"/>
    <mergeCell ref="A83:D83"/>
    <mergeCell ref="A76:D76"/>
    <mergeCell ref="A77:D77"/>
    <mergeCell ref="A78:D78"/>
    <mergeCell ref="A79:D79"/>
    <mergeCell ref="A72:D72"/>
    <mergeCell ref="A73:D73"/>
    <mergeCell ref="A74:D74"/>
    <mergeCell ref="A75:D75"/>
    <mergeCell ref="A68:D68"/>
    <mergeCell ref="A69:D69"/>
    <mergeCell ref="A70:D70"/>
    <mergeCell ref="A71:D71"/>
    <mergeCell ref="A62:D62"/>
    <mergeCell ref="A63:D64"/>
    <mergeCell ref="A66:D66"/>
    <mergeCell ref="A67:D67"/>
    <mergeCell ref="A58:D58"/>
    <mergeCell ref="A59:D59"/>
    <mergeCell ref="A60:D60"/>
    <mergeCell ref="A61:D61"/>
    <mergeCell ref="A54:D54"/>
    <mergeCell ref="A55:D55"/>
    <mergeCell ref="A56:D56"/>
    <mergeCell ref="A57:D57"/>
    <mergeCell ref="A50:D50"/>
    <mergeCell ref="A51:D51"/>
    <mergeCell ref="A52:D52"/>
    <mergeCell ref="A53:D53"/>
    <mergeCell ref="A46:D46"/>
    <mergeCell ref="A47:D47"/>
    <mergeCell ref="A48:D48"/>
    <mergeCell ref="A49:D49"/>
    <mergeCell ref="A42:D42"/>
    <mergeCell ref="A43:D43"/>
    <mergeCell ref="A44:D44"/>
    <mergeCell ref="A45:D45"/>
    <mergeCell ref="A38:D38"/>
    <mergeCell ref="A39:D39"/>
    <mergeCell ref="A40:D40"/>
    <mergeCell ref="A41:D41"/>
    <mergeCell ref="A32:D32"/>
    <mergeCell ref="A33:D33"/>
    <mergeCell ref="A34:D36"/>
    <mergeCell ref="A37:D37"/>
    <mergeCell ref="A28:D28"/>
    <mergeCell ref="A29:D29"/>
    <mergeCell ref="A30:D30"/>
    <mergeCell ref="A31:D31"/>
    <mergeCell ref="A22:D23"/>
    <mergeCell ref="A24:D24"/>
    <mergeCell ref="A25:D26"/>
    <mergeCell ref="A27:D27"/>
    <mergeCell ref="A17:D18"/>
    <mergeCell ref="A19:D19"/>
    <mergeCell ref="A20:D20"/>
    <mergeCell ref="A21:D21"/>
    <mergeCell ref="A13:D13"/>
    <mergeCell ref="A14:D14"/>
    <mergeCell ref="A15:D15"/>
    <mergeCell ref="A16:D16"/>
  </mergeCells>
  <printOptions/>
  <pageMargins left="0.7480314960629921" right="0.7480314960629921" top="0" bottom="0.984251968503937" header="0.5118110236220472" footer="0.5118110236220472"/>
  <pageSetup fitToHeight="1" fitToWidth="1" horizontalDpi="300" verticalDpi="300" orientation="landscape" paperSize="9" scale="37" r:id="rId3"/>
  <legacyDrawing r:id="rId2"/>
</worksheet>
</file>

<file path=xl/worksheets/sheet7.xml><?xml version="1.0" encoding="utf-8"?>
<worksheet xmlns="http://schemas.openxmlformats.org/spreadsheetml/2006/main" xmlns:r="http://schemas.openxmlformats.org/officeDocument/2006/relationships">
  <dimension ref="A1:AW90"/>
  <sheetViews>
    <sheetView zoomScale="65" zoomScaleNormal="65" workbookViewId="0" topLeftCell="A1">
      <selection activeCell="I8" sqref="I8"/>
    </sheetView>
  </sheetViews>
  <sheetFormatPr defaultColWidth="11.421875" defaultRowHeight="12.75"/>
  <cols>
    <col min="1" max="1" width="2.7109375" style="63" customWidth="1"/>
    <col min="2" max="2" width="5.28125" style="64" customWidth="1"/>
    <col min="3" max="3" width="45.28125" style="64" customWidth="1"/>
    <col min="4" max="4" width="31.421875" style="64" customWidth="1"/>
    <col min="5" max="5" width="14.140625" style="64" customWidth="1"/>
    <col min="6" max="6" width="15.00390625" style="64" customWidth="1"/>
    <col min="7" max="7" width="12.421875" style="64" customWidth="1"/>
    <col min="8" max="8" width="26.421875" style="64" customWidth="1"/>
    <col min="9" max="9" width="13.28125" style="64" customWidth="1"/>
    <col min="10" max="10" width="15.7109375" style="64" customWidth="1"/>
    <col min="11" max="11" width="48.00390625" style="64" customWidth="1"/>
    <col min="12" max="12" width="64.57421875" style="64" customWidth="1"/>
    <col min="13" max="13" width="15.7109375" style="64" customWidth="1"/>
    <col min="14" max="14" width="0" style="64" hidden="1" customWidth="1"/>
    <col min="15" max="15" width="0" style="130" hidden="1" customWidth="1"/>
    <col min="16" max="16" width="0" style="64" hidden="1" customWidth="1"/>
    <col min="17" max="17" width="21.00390625" style="64" customWidth="1"/>
    <col min="18" max="18" width="41.140625" style="64" customWidth="1"/>
    <col min="19" max="19" width="24.28125" style="64" customWidth="1"/>
    <col min="20" max="20" width="75.7109375" style="130" customWidth="1"/>
    <col min="21" max="21" width="25.57421875" style="117" customWidth="1"/>
    <col min="22" max="22" width="93.140625" style="131" customWidth="1"/>
    <col min="23" max="23" width="12.00390625" style="117" customWidth="1"/>
    <col min="24" max="24" width="11.8515625" style="132" customWidth="1"/>
    <col min="25" max="25" width="61.140625" style="65" customWidth="1"/>
    <col min="26" max="26" width="7.8515625" style="65" customWidth="1"/>
    <col min="27" max="16384" width="11.421875" style="65" customWidth="1"/>
  </cols>
  <sheetData>
    <row r="1" spans="1:49" s="339" customFormat="1" ht="20.25">
      <c r="A1" s="133"/>
      <c r="B1" s="134"/>
      <c r="C1" s="135" t="s">
        <v>98</v>
      </c>
      <c r="D1" s="327"/>
      <c r="E1" s="328"/>
      <c r="F1" s="329" t="s">
        <v>229</v>
      </c>
      <c r="G1" s="330"/>
      <c r="H1" s="330"/>
      <c r="I1" s="331"/>
      <c r="J1" s="332"/>
      <c r="K1" s="333"/>
      <c r="L1" s="334"/>
      <c r="M1" s="335"/>
      <c r="N1" s="336"/>
      <c r="O1" s="337"/>
      <c r="P1" s="338"/>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row>
    <row r="2" spans="1:16" s="66" customFormat="1" ht="15.75">
      <c r="A2" s="145"/>
      <c r="B2" s="146"/>
      <c r="C2" s="147" t="s">
        <v>99</v>
      </c>
      <c r="D2" s="340" t="s">
        <v>100</v>
      </c>
      <c r="E2" s="341" t="s">
        <v>101</v>
      </c>
      <c r="F2" s="149" t="s">
        <v>102</v>
      </c>
      <c r="G2" s="342"/>
      <c r="H2" s="151" t="s">
        <v>103</v>
      </c>
      <c r="I2" s="152">
        <v>0</v>
      </c>
      <c r="J2" s="153" t="s">
        <v>104</v>
      </c>
      <c r="K2" s="154" t="s">
        <v>230</v>
      </c>
      <c r="L2" s="155">
        <v>2</v>
      </c>
      <c r="M2" s="343" t="s">
        <v>104</v>
      </c>
      <c r="N2" s="344"/>
      <c r="O2" s="345" t="s">
        <v>104</v>
      </c>
      <c r="P2" s="132"/>
    </row>
    <row r="3" spans="1:16" s="66" customFormat="1" ht="15.75">
      <c r="A3" s="145"/>
      <c r="B3" s="146"/>
      <c r="C3" s="158" t="s">
        <v>106</v>
      </c>
      <c r="D3" s="159">
        <v>0.1</v>
      </c>
      <c r="E3" s="160">
        <f aca="true" t="shared" si="0" ref="E3:E11">D3*I$2</f>
        <v>0</v>
      </c>
      <c r="F3" s="150"/>
      <c r="G3" s="196"/>
      <c r="H3" s="151" t="s">
        <v>107</v>
      </c>
      <c r="I3" s="152">
        <v>0</v>
      </c>
      <c r="J3" s="153" t="s">
        <v>108</v>
      </c>
      <c r="K3" s="161" t="s">
        <v>109</v>
      </c>
      <c r="L3" s="162">
        <v>0.05</v>
      </c>
      <c r="M3" s="346"/>
      <c r="N3" s="347"/>
      <c r="O3" s="345" t="s">
        <v>113</v>
      </c>
      <c r="P3" s="132"/>
    </row>
    <row r="4" spans="1:16" s="66" customFormat="1" ht="15.75">
      <c r="A4" s="145"/>
      <c r="B4" s="146"/>
      <c r="C4" s="158" t="s">
        <v>111</v>
      </c>
      <c r="D4" s="159">
        <v>0.1</v>
      </c>
      <c r="E4" s="160">
        <f t="shared" si="0"/>
        <v>0</v>
      </c>
      <c r="F4" s="150"/>
      <c r="G4" s="196"/>
      <c r="H4" s="164" t="s">
        <v>112</v>
      </c>
      <c r="I4" s="165">
        <f>SUM(I5:I7)</f>
        <v>0</v>
      </c>
      <c r="J4" s="153" t="s">
        <v>113</v>
      </c>
      <c r="K4" s="166" t="s">
        <v>114</v>
      </c>
      <c r="L4" s="167">
        <v>0.05</v>
      </c>
      <c r="M4" s="346"/>
      <c r="N4" s="348"/>
      <c r="O4" s="345" t="s">
        <v>117</v>
      </c>
      <c r="P4" s="132"/>
    </row>
    <row r="5" spans="1:16" s="66" customFormat="1" ht="15.75">
      <c r="A5" s="145"/>
      <c r="B5" s="146"/>
      <c r="C5" s="168" t="s">
        <v>115</v>
      </c>
      <c r="D5" s="159">
        <v>0.15</v>
      </c>
      <c r="E5" s="160">
        <f t="shared" si="0"/>
        <v>0</v>
      </c>
      <c r="F5" s="150"/>
      <c r="G5" s="196"/>
      <c r="H5" s="169" t="s">
        <v>116</v>
      </c>
      <c r="I5" s="170">
        <v>0</v>
      </c>
      <c r="J5" s="153" t="s">
        <v>117</v>
      </c>
      <c r="K5" s="166" t="s">
        <v>118</v>
      </c>
      <c r="L5" s="167">
        <v>0.07</v>
      </c>
      <c r="M5" s="346"/>
      <c r="N5" s="349"/>
      <c r="O5" s="345" t="s">
        <v>121</v>
      </c>
      <c r="P5" s="132"/>
    </row>
    <row r="6" spans="1:16" s="66" customFormat="1" ht="15.75">
      <c r="A6" s="145"/>
      <c r="B6" s="146"/>
      <c r="C6" s="168" t="s">
        <v>120</v>
      </c>
      <c r="D6" s="159">
        <v>0.35</v>
      </c>
      <c r="E6" s="160">
        <f t="shared" si="0"/>
        <v>0</v>
      </c>
      <c r="F6" s="171"/>
      <c r="G6" s="196"/>
      <c r="H6" s="169"/>
      <c r="I6" s="172">
        <v>0</v>
      </c>
      <c r="J6" s="153" t="s">
        <v>121</v>
      </c>
      <c r="K6" s="166" t="s">
        <v>122</v>
      </c>
      <c r="L6" s="167">
        <v>0.03</v>
      </c>
      <c r="M6" s="346"/>
      <c r="N6" s="350"/>
      <c r="O6" s="345" t="s">
        <v>125</v>
      </c>
      <c r="P6" s="132"/>
    </row>
    <row r="7" spans="1:16" s="66" customFormat="1" ht="15.75">
      <c r="A7" s="145"/>
      <c r="B7" s="146"/>
      <c r="C7" s="168" t="s">
        <v>123</v>
      </c>
      <c r="D7" s="159">
        <v>0.07</v>
      </c>
      <c r="E7" s="160">
        <f t="shared" si="0"/>
        <v>0</v>
      </c>
      <c r="F7" s="174" t="s">
        <v>124</v>
      </c>
      <c r="G7" s="196"/>
      <c r="H7" s="175"/>
      <c r="I7" s="176">
        <v>0</v>
      </c>
      <c r="J7" s="153" t="s">
        <v>125</v>
      </c>
      <c r="K7" s="177" t="s">
        <v>126</v>
      </c>
      <c r="L7" s="178"/>
      <c r="M7" s="351"/>
      <c r="N7" s="348"/>
      <c r="O7" s="345" t="s">
        <v>117</v>
      </c>
      <c r="P7" s="132"/>
    </row>
    <row r="8" spans="1:16" s="66" customFormat="1" ht="15.75">
      <c r="A8" s="145"/>
      <c r="B8" s="146"/>
      <c r="C8" s="186" t="s">
        <v>231</v>
      </c>
      <c r="D8" s="159">
        <v>0.03</v>
      </c>
      <c r="E8" s="160">
        <f t="shared" si="0"/>
        <v>0</v>
      </c>
      <c r="F8" s="180">
        <f>SUM(E5:E8)*I10</f>
        <v>0</v>
      </c>
      <c r="G8" s="196"/>
      <c r="H8" s="181" t="s">
        <v>128</v>
      </c>
      <c r="I8" s="182"/>
      <c r="J8" s="153" t="s">
        <v>129</v>
      </c>
      <c r="K8" s="183"/>
      <c r="L8" s="352"/>
      <c r="M8" s="185"/>
      <c r="N8" s="353"/>
      <c r="O8" s="345"/>
      <c r="P8" s="132"/>
    </row>
    <row r="9" spans="1:16" s="66" customFormat="1" ht="15.75">
      <c r="A9" s="145"/>
      <c r="B9" s="146"/>
      <c r="C9" s="186" t="s">
        <v>130</v>
      </c>
      <c r="D9" s="159">
        <v>0.1</v>
      </c>
      <c r="E9" s="160">
        <f t="shared" si="0"/>
        <v>0</v>
      </c>
      <c r="F9" s="187"/>
      <c r="G9" s="196"/>
      <c r="H9" s="181" t="s">
        <v>131</v>
      </c>
      <c r="I9" s="188">
        <v>1</v>
      </c>
      <c r="J9" s="153" t="s">
        <v>132</v>
      </c>
      <c r="K9" s="150"/>
      <c r="L9" s="197"/>
      <c r="M9" s="354"/>
      <c r="N9" s="349"/>
      <c r="O9" s="345" t="s">
        <v>121</v>
      </c>
      <c r="P9" s="132"/>
    </row>
    <row r="10" spans="1:16" s="66" customFormat="1" ht="30">
      <c r="A10" s="145"/>
      <c r="B10" s="146"/>
      <c r="C10" s="158" t="s">
        <v>133</v>
      </c>
      <c r="D10" s="159">
        <v>0.1</v>
      </c>
      <c r="E10" s="160">
        <f t="shared" si="0"/>
        <v>0</v>
      </c>
      <c r="F10" s="174" t="s">
        <v>134</v>
      </c>
      <c r="G10" s="196"/>
      <c r="H10" s="190" t="s">
        <v>135</v>
      </c>
      <c r="I10" s="188">
        <v>1</v>
      </c>
      <c r="J10" s="191" t="s">
        <v>132</v>
      </c>
      <c r="K10" s="150"/>
      <c r="L10" s="197"/>
      <c r="M10" s="354"/>
      <c r="N10" s="350"/>
      <c r="O10" s="345" t="s">
        <v>125</v>
      </c>
      <c r="P10" s="132"/>
    </row>
    <row r="11" spans="1:16" s="66" customFormat="1" ht="15.75">
      <c r="A11" s="145"/>
      <c r="B11" s="146"/>
      <c r="C11" s="192" t="s">
        <v>136</v>
      </c>
      <c r="D11" s="159">
        <f>SUM(D3:D10)</f>
        <v>1</v>
      </c>
      <c r="E11" s="355">
        <f t="shared" si="0"/>
        <v>0</v>
      </c>
      <c r="F11" s="180">
        <f>E11-F8</f>
        <v>0</v>
      </c>
      <c r="G11" s="196"/>
      <c r="H11" s="356"/>
      <c r="I11" s="357"/>
      <c r="J11" s="358"/>
      <c r="K11" s="150"/>
      <c r="L11" s="359"/>
      <c r="M11" s="360"/>
      <c r="N11" s="131"/>
      <c r="O11" s="208"/>
      <c r="P11" s="132"/>
    </row>
    <row r="12" spans="1:16" s="66" customFormat="1" ht="15.75">
      <c r="A12" s="145"/>
      <c r="B12" s="146"/>
      <c r="C12" s="194"/>
      <c r="D12" s="195"/>
      <c r="E12" s="361"/>
      <c r="F12" s="362"/>
      <c r="G12" s="362"/>
      <c r="H12" s="363"/>
      <c r="I12" s="364"/>
      <c r="J12" s="199"/>
      <c r="K12" s="150"/>
      <c r="L12" s="359"/>
      <c r="M12" s="360"/>
      <c r="N12" s="131"/>
      <c r="O12" s="208"/>
      <c r="P12" s="132"/>
    </row>
    <row r="13" spans="1:14" s="66" customFormat="1" ht="15">
      <c r="A13" s="365" t="s">
        <v>137</v>
      </c>
      <c r="B13" s="366"/>
      <c r="C13" s="367"/>
      <c r="D13" s="368"/>
      <c r="E13" s="201" t="s">
        <v>138</v>
      </c>
      <c r="F13" s="202" t="s">
        <v>139</v>
      </c>
      <c r="G13" s="202" t="s">
        <v>140</v>
      </c>
      <c r="H13" s="203" t="s">
        <v>141</v>
      </c>
      <c r="I13" s="204" t="s">
        <v>139</v>
      </c>
      <c r="J13" s="205" t="s">
        <v>142</v>
      </c>
      <c r="K13" s="203" t="s">
        <v>143</v>
      </c>
      <c r="L13" s="206" t="s">
        <v>72</v>
      </c>
      <c r="M13" s="369"/>
      <c r="N13" s="132"/>
    </row>
    <row r="14" spans="1:17" s="66" customFormat="1" ht="15">
      <c r="A14" s="543" t="s">
        <v>144</v>
      </c>
      <c r="B14" s="543"/>
      <c r="C14" s="543"/>
      <c r="D14" s="543"/>
      <c r="E14" s="209"/>
      <c r="F14" s="210"/>
      <c r="G14" s="210"/>
      <c r="H14" s="211"/>
      <c r="I14" s="212"/>
      <c r="J14" s="213"/>
      <c r="K14" s="213"/>
      <c r="L14" s="213"/>
      <c r="M14" s="214"/>
      <c r="N14" s="117"/>
      <c r="O14" s="131"/>
      <c r="P14" s="208"/>
      <c r="Q14" s="132"/>
    </row>
    <row r="15" spans="1:17" s="66" customFormat="1" ht="15">
      <c r="A15" s="532" t="s">
        <v>145</v>
      </c>
      <c r="B15" s="532"/>
      <c r="C15" s="532"/>
      <c r="D15" s="532"/>
      <c r="E15" s="215">
        <v>1</v>
      </c>
      <c r="F15" s="222">
        <f>I4*E15/'Mode d''emploi'!F28</f>
        <v>0</v>
      </c>
      <c r="G15" s="222">
        <f>IF(I9=1,F15*'Mode d''emploi'!D31,F15*'Mode d''emploi'!D28)</f>
        <v>0</v>
      </c>
      <c r="H15" s="215">
        <v>1</v>
      </c>
      <c r="I15" s="222">
        <f>I4*H15/'Mode d''emploi'!F28</f>
        <v>0</v>
      </c>
      <c r="J15" s="222">
        <f>I15*'Mode d''emploi'!D28</f>
        <v>0</v>
      </c>
      <c r="K15" s="224" t="s">
        <v>146</v>
      </c>
      <c r="L15" s="225" t="s">
        <v>147</v>
      </c>
      <c r="M15" s="226"/>
      <c r="N15" s="117"/>
      <c r="O15" s="131"/>
      <c r="P15" s="208"/>
      <c r="Q15" s="132"/>
    </row>
    <row r="16" spans="1:17" s="66" customFormat="1" ht="15">
      <c r="A16" s="532" t="s">
        <v>148</v>
      </c>
      <c r="B16" s="532"/>
      <c r="C16" s="532"/>
      <c r="D16" s="532"/>
      <c r="E16" s="221">
        <v>1</v>
      </c>
      <c r="F16" s="222">
        <f>I5*E16/'Mode d''emploi'!F28</f>
        <v>0</v>
      </c>
      <c r="G16" s="222">
        <f>IF(I9=1,F16*'Mode d''emploi'!D31,F16*'Mode d''emploi'!D28)</f>
        <v>0</v>
      </c>
      <c r="H16" s="221">
        <v>1</v>
      </c>
      <c r="I16" s="222">
        <f>I5*H16/'Mode d''emploi'!F28</f>
        <v>0</v>
      </c>
      <c r="J16" s="222">
        <f>IF(I10=1,I16*'Mode d''emploi'!D29,I16*'Mode d''emploi'!D28)</f>
        <v>0</v>
      </c>
      <c r="K16" s="224" t="s">
        <v>146</v>
      </c>
      <c r="L16" s="225"/>
      <c r="M16" s="226"/>
      <c r="N16" s="117"/>
      <c r="O16" s="131"/>
      <c r="P16" s="208"/>
      <c r="Q16" s="132"/>
    </row>
    <row r="17" spans="1:17" s="66" customFormat="1" ht="15">
      <c r="A17" s="533"/>
      <c r="B17" s="533"/>
      <c r="C17" s="533"/>
      <c r="D17" s="533"/>
      <c r="E17" s="189"/>
      <c r="F17" s="222">
        <f>I6*E16/'Mode d''emploi'!F28</f>
        <v>0</v>
      </c>
      <c r="G17" s="222">
        <f>IF(I9=1,F17*'Mode d''emploi'!D31,F17*'Mode d''emploi'!D28)</f>
        <v>0</v>
      </c>
      <c r="H17" s="227">
        <v>2</v>
      </c>
      <c r="I17" s="222">
        <f>I6*H17/'Mode d''emploi'!F28</f>
        <v>0</v>
      </c>
      <c r="J17" s="222">
        <f>IF(I10=1,I17*'Mode d''emploi'!D29,I17*'Mode d''emploi'!D28)</f>
        <v>0</v>
      </c>
      <c r="K17" s="224"/>
      <c r="L17" s="225"/>
      <c r="M17" s="226"/>
      <c r="N17" s="117"/>
      <c r="O17" s="131"/>
      <c r="P17" s="208"/>
      <c r="Q17" s="132"/>
    </row>
    <row r="18" spans="1:17" s="66" customFormat="1" ht="15">
      <c r="A18" s="533"/>
      <c r="B18" s="533"/>
      <c r="C18" s="533"/>
      <c r="D18" s="533"/>
      <c r="E18" s="189"/>
      <c r="F18" s="222">
        <f>I7*E16/'Mode d''emploi'!F28</f>
        <v>0</v>
      </c>
      <c r="G18" s="222">
        <f>IF(I9=1,F18*'Mode d''emploi'!D31,F18*'Mode d''emploi'!D28)</f>
        <v>0</v>
      </c>
      <c r="H18" s="227">
        <v>4</v>
      </c>
      <c r="I18" s="222">
        <f>I7*H18/'Mode d''emploi'!F28</f>
        <v>0</v>
      </c>
      <c r="J18" s="222">
        <f>IF(I10=1,I18*'Mode d''emploi'!D29,I18*'Mode d''emploi'!D28)</f>
        <v>0</v>
      </c>
      <c r="K18" s="224"/>
      <c r="L18" s="225"/>
      <c r="M18" s="226"/>
      <c r="N18" s="117"/>
      <c r="O18" s="131"/>
      <c r="P18" s="208"/>
      <c r="Q18" s="132"/>
    </row>
    <row r="19" spans="1:17" s="66" customFormat="1" ht="15">
      <c r="A19" s="532" t="s">
        <v>149</v>
      </c>
      <c r="B19" s="532"/>
      <c r="C19" s="532"/>
      <c r="D19" s="532"/>
      <c r="E19" s="228">
        <v>1</v>
      </c>
      <c r="F19" s="222">
        <f>I4*E19/'Mode d''emploi'!F28</f>
        <v>0</v>
      </c>
      <c r="G19" s="222">
        <f>IF(I9=1,F19*'Mode d''emploi'!D31,F19*'Mode d''emploi'!D28)</f>
        <v>0</v>
      </c>
      <c r="H19" s="228">
        <v>2</v>
      </c>
      <c r="I19" s="222">
        <f>I4*H19/'Mode d''emploi'!F28</f>
        <v>0</v>
      </c>
      <c r="J19" s="222">
        <f>I19*'Mode d''emploi'!D28</f>
        <v>0</v>
      </c>
      <c r="K19" s="224" t="s">
        <v>146</v>
      </c>
      <c r="L19" s="225"/>
      <c r="M19" s="226"/>
      <c r="N19" s="117"/>
      <c r="O19" s="131"/>
      <c r="P19" s="208"/>
      <c r="Q19" s="132"/>
    </row>
    <row r="20" spans="1:17" s="66" customFormat="1" ht="15">
      <c r="A20" s="530" t="s">
        <v>150</v>
      </c>
      <c r="B20" s="530"/>
      <c r="C20" s="530"/>
      <c r="D20" s="530"/>
      <c r="E20" s="234"/>
      <c r="F20" s="235"/>
      <c r="G20" s="235"/>
      <c r="H20" s="236"/>
      <c r="I20" s="235"/>
      <c r="J20" s="235"/>
      <c r="K20" s="235"/>
      <c r="L20" s="235"/>
      <c r="M20" s="237"/>
      <c r="N20" s="117"/>
      <c r="O20" s="131"/>
      <c r="P20" s="208"/>
      <c r="Q20" s="132"/>
    </row>
    <row r="21" spans="1:17" s="66" customFormat="1" ht="15">
      <c r="A21" s="532" t="s">
        <v>151</v>
      </c>
      <c r="B21" s="532"/>
      <c r="C21" s="532"/>
      <c r="D21" s="532"/>
      <c r="E21" s="215">
        <v>0.125</v>
      </c>
      <c r="F21" s="222">
        <f>E21*I8/'Mode d''emploi'!F28</f>
        <v>0</v>
      </c>
      <c r="G21" s="222">
        <f>IF(I9=1,F21*'Mode d''emploi'!D31,F21*'Mode d''emploi'!D28)</f>
        <v>0</v>
      </c>
      <c r="H21" s="238">
        <v>0.25</v>
      </c>
      <c r="I21" s="222">
        <f>H21*I8*I5/'Mode d''emploi'!F28</f>
        <v>0</v>
      </c>
      <c r="J21" s="222">
        <f>IF(I10=1,I21*'Mode d''emploi'!D29,I21*'Mode d''emploi'!D28)</f>
        <v>0</v>
      </c>
      <c r="K21" s="224" t="s">
        <v>152</v>
      </c>
      <c r="L21" s="225"/>
      <c r="M21" s="226"/>
      <c r="N21" s="117"/>
      <c r="O21" s="131"/>
      <c r="P21" s="208"/>
      <c r="Q21" s="132"/>
    </row>
    <row r="22" spans="1:17" s="66" customFormat="1" ht="15">
      <c r="A22" s="533"/>
      <c r="B22" s="533"/>
      <c r="C22" s="533"/>
      <c r="D22" s="533"/>
      <c r="E22" s="189"/>
      <c r="F22" s="189"/>
      <c r="G22" s="189"/>
      <c r="H22" s="239">
        <v>0.5</v>
      </c>
      <c r="I22" s="222">
        <f>H22*I8*I6/'Mode d''emploi'!F28</f>
        <v>0</v>
      </c>
      <c r="J22" s="222">
        <f>IF(I10=1,I22*'Mode d''emploi'!D29,I22*'Mode d''emploi'!D28)</f>
        <v>0</v>
      </c>
      <c r="K22" s="224"/>
      <c r="L22" s="225"/>
      <c r="M22" s="226"/>
      <c r="N22" s="117"/>
      <c r="O22" s="131"/>
      <c r="P22" s="208"/>
      <c r="Q22" s="132"/>
    </row>
    <row r="23" spans="1:17" s="66" customFormat="1" ht="15">
      <c r="A23" s="533"/>
      <c r="B23" s="533"/>
      <c r="C23" s="533"/>
      <c r="D23" s="533"/>
      <c r="E23" s="189"/>
      <c r="F23" s="189"/>
      <c r="G23" s="189"/>
      <c r="H23" s="239">
        <v>1</v>
      </c>
      <c r="I23" s="222">
        <f>H23*I8*I7/'Mode d''emploi'!F28</f>
        <v>0</v>
      </c>
      <c r="J23" s="222">
        <f>IF(I10=1,I23*'Mode d''emploi'!D29,I23*'Mode d''emploi'!D28)</f>
        <v>0</v>
      </c>
      <c r="K23" s="224"/>
      <c r="L23" s="225"/>
      <c r="M23" s="226"/>
      <c r="N23" s="117"/>
      <c r="O23" s="131"/>
      <c r="P23" s="208"/>
      <c r="Q23" s="132"/>
    </row>
    <row r="24" spans="1:17" s="66" customFormat="1" ht="15">
      <c r="A24" s="532" t="s">
        <v>153</v>
      </c>
      <c r="B24" s="532"/>
      <c r="C24" s="532"/>
      <c r="D24" s="532"/>
      <c r="E24" s="240">
        <v>0.125</v>
      </c>
      <c r="F24" s="222">
        <f>E24*I8*I5/'Mode d''emploi'!F28</f>
        <v>0</v>
      </c>
      <c r="G24" s="223">
        <f>IF(I9=1,F24*'Mode d''emploi'!D31,F24*'Mode d''emploi'!D28)</f>
        <v>0</v>
      </c>
      <c r="H24" s="241">
        <v>0.5</v>
      </c>
      <c r="I24" s="222">
        <f>H24*I8*I5/'Mode d''emploi'!F28</f>
        <v>0</v>
      </c>
      <c r="J24" s="222">
        <f>IF(I10=1,I24*'Mode d''emploi'!D29,I24*'Mode d''emploi'!D28)</f>
        <v>0</v>
      </c>
      <c r="K24" s="224" t="s">
        <v>152</v>
      </c>
      <c r="L24" s="225" t="s">
        <v>154</v>
      </c>
      <c r="M24" s="226"/>
      <c r="N24" s="117"/>
      <c r="O24" s="131"/>
      <c r="P24" s="208"/>
      <c r="Q24" s="132"/>
    </row>
    <row r="25" spans="1:17" s="66" customFormat="1" ht="15">
      <c r="A25" s="533"/>
      <c r="B25" s="533"/>
      <c r="C25" s="533"/>
      <c r="D25" s="533"/>
      <c r="E25" s="240">
        <v>0.25</v>
      </c>
      <c r="F25" s="222">
        <f>E25*I8*I6/'Mode d''emploi'!F28</f>
        <v>0</v>
      </c>
      <c r="G25" s="223">
        <f>IF(I9=1,F25*'Mode d''emploi'!D31,F25*'Mode d''emploi'!D28)</f>
        <v>0</v>
      </c>
      <c r="H25" s="241">
        <v>1</v>
      </c>
      <c r="I25" s="222">
        <f>H25*I8*I6/'Mode d''emploi'!F28</f>
        <v>0</v>
      </c>
      <c r="J25" s="222">
        <f>IF(I10=1,I25*'Mode d''emploi'!D29,I25*'Mode d''emploi'!D28)</f>
        <v>0</v>
      </c>
      <c r="K25" s="224"/>
      <c r="L25" s="225"/>
      <c r="M25" s="226"/>
      <c r="N25" s="117"/>
      <c r="O25" s="131"/>
      <c r="P25" s="208"/>
      <c r="Q25" s="132"/>
    </row>
    <row r="26" spans="1:17" s="66" customFormat="1" ht="15">
      <c r="A26" s="533"/>
      <c r="B26" s="533"/>
      <c r="C26" s="533"/>
      <c r="D26" s="533"/>
      <c r="E26" s="242">
        <v>0.5</v>
      </c>
      <c r="F26" s="222">
        <f>E26*I8*I7/'Mode d''emploi'!F28</f>
        <v>0</v>
      </c>
      <c r="G26" s="223">
        <f>IF(I9=1,F26*'Mode d''emploi'!D31,F26*'Mode d''emploi'!D28)</f>
        <v>0</v>
      </c>
      <c r="H26" s="243">
        <v>2</v>
      </c>
      <c r="I26" s="222">
        <f>H26*I8*I7/'Mode d''emploi'!F28</f>
        <v>0</v>
      </c>
      <c r="J26" s="222">
        <f>IF(I10=1,I26*'Mode d''emploi'!D29,I26*'Mode d''emploi'!D28)</f>
        <v>0</v>
      </c>
      <c r="K26" s="224"/>
      <c r="L26" s="225"/>
      <c r="M26" s="226"/>
      <c r="N26" s="117"/>
      <c r="O26" s="131"/>
      <c r="P26" s="208"/>
      <c r="Q26" s="132"/>
    </row>
    <row r="27" spans="1:17" s="66" customFormat="1" ht="15">
      <c r="A27" s="530" t="s">
        <v>155</v>
      </c>
      <c r="B27" s="530"/>
      <c r="C27" s="530"/>
      <c r="D27" s="530"/>
      <c r="E27" s="234"/>
      <c r="F27" s="235"/>
      <c r="G27" s="235"/>
      <c r="H27" s="244"/>
      <c r="I27" s="235"/>
      <c r="J27" s="235"/>
      <c r="K27" s="235"/>
      <c r="L27" s="235"/>
      <c r="M27" s="237"/>
      <c r="N27" s="117"/>
      <c r="O27" s="131"/>
      <c r="P27" s="208"/>
      <c r="Q27" s="132"/>
    </row>
    <row r="28" spans="1:17" s="66" customFormat="1" ht="15">
      <c r="A28" s="532" t="s">
        <v>156</v>
      </c>
      <c r="B28" s="532"/>
      <c r="C28" s="532"/>
      <c r="D28" s="532"/>
      <c r="E28" s="245"/>
      <c r="F28" s="246"/>
      <c r="G28" s="246"/>
      <c r="H28" s="247">
        <v>0</v>
      </c>
      <c r="I28" s="222">
        <f>E6*H28</f>
        <v>0</v>
      </c>
      <c r="J28" s="222">
        <f>IF(I10=1,I28*'Mode d''emploi'!D29,I28*'Mode d''emploi'!D28)</f>
        <v>0</v>
      </c>
      <c r="K28" s="224" t="s">
        <v>160</v>
      </c>
      <c r="L28" s="225"/>
      <c r="M28" s="226"/>
      <c r="N28" s="117"/>
      <c r="O28" s="131"/>
      <c r="P28" s="208"/>
      <c r="Q28" s="132"/>
    </row>
    <row r="29" spans="1:17" s="66" customFormat="1" ht="15">
      <c r="A29" s="532" t="s">
        <v>158</v>
      </c>
      <c r="B29" s="532"/>
      <c r="C29" s="532"/>
      <c r="D29" s="532"/>
      <c r="E29" s="245" t="s">
        <v>159</v>
      </c>
      <c r="F29" s="246" t="s">
        <v>159</v>
      </c>
      <c r="G29" s="246"/>
      <c r="H29" s="247">
        <v>0</v>
      </c>
      <c r="I29" s="248">
        <f>E6*H29</f>
        <v>0</v>
      </c>
      <c r="J29" s="248">
        <f>IF(I10=1,I29*'Mode d''emploi'!D29,I29*'Mode d''emploi'!D28)</f>
        <v>0</v>
      </c>
      <c r="K29" s="224" t="s">
        <v>160</v>
      </c>
      <c r="L29" s="225"/>
      <c r="M29" s="226"/>
      <c r="N29" s="117"/>
      <c r="O29" s="131"/>
      <c r="P29" s="208"/>
      <c r="Q29" s="132"/>
    </row>
    <row r="30" spans="1:17" s="66" customFormat="1" ht="15">
      <c r="A30" s="533" t="s">
        <v>161</v>
      </c>
      <c r="B30" s="533"/>
      <c r="C30" s="533"/>
      <c r="D30" s="533"/>
      <c r="E30" s="245" t="s">
        <v>159</v>
      </c>
      <c r="F30" s="246" t="s">
        <v>159</v>
      </c>
      <c r="G30" s="246"/>
      <c r="H30" s="247">
        <v>0.01</v>
      </c>
      <c r="I30" s="248">
        <f>E6*H30</f>
        <v>0</v>
      </c>
      <c r="J30" s="248">
        <f>IF(I10=1,I30*'Mode d''emploi'!D29,I30*'Mode d''emploi'!D28)</f>
        <v>0</v>
      </c>
      <c r="K30" s="224" t="s">
        <v>160</v>
      </c>
      <c r="L30" s="225"/>
      <c r="M30" s="226"/>
      <c r="N30" s="117"/>
      <c r="O30" s="131"/>
      <c r="P30" s="208"/>
      <c r="Q30" s="132"/>
    </row>
    <row r="31" spans="1:17" s="66" customFormat="1" ht="15">
      <c r="A31" s="533" t="s">
        <v>162</v>
      </c>
      <c r="B31" s="533"/>
      <c r="C31" s="533"/>
      <c r="D31" s="533"/>
      <c r="E31" s="245"/>
      <c r="F31" s="246"/>
      <c r="G31" s="246"/>
      <c r="H31" s="247">
        <v>0.2</v>
      </c>
      <c r="I31" s="248">
        <f>H31*E8</f>
        <v>0</v>
      </c>
      <c r="J31" s="248">
        <f>IF(I10=1,I31*'Mode d''emploi'!D29,I31*'Mode d''emploi'!D28)</f>
        <v>0</v>
      </c>
      <c r="K31" s="224" t="s">
        <v>232</v>
      </c>
      <c r="L31" s="225"/>
      <c r="M31" s="226"/>
      <c r="N31" s="117"/>
      <c r="O31" s="131"/>
      <c r="P31" s="208"/>
      <c r="Q31" s="132"/>
    </row>
    <row r="32" spans="1:17" s="66" customFormat="1" ht="15">
      <c r="A32" s="533" t="s">
        <v>165</v>
      </c>
      <c r="B32" s="533"/>
      <c r="C32" s="533"/>
      <c r="D32" s="533"/>
      <c r="E32" s="251" t="s">
        <v>166</v>
      </c>
      <c r="F32" s="257" t="s">
        <v>159</v>
      </c>
      <c r="G32" s="257"/>
      <c r="H32" s="253" t="s">
        <v>166</v>
      </c>
      <c r="I32" s="370"/>
      <c r="J32" s="370"/>
      <c r="K32" s="224" t="s">
        <v>160</v>
      </c>
      <c r="L32" s="225"/>
      <c r="M32" s="226"/>
      <c r="N32" s="117"/>
      <c r="O32" s="131"/>
      <c r="P32" s="208"/>
      <c r="Q32" s="132"/>
    </row>
    <row r="33" spans="1:17" s="66" customFormat="1" ht="15">
      <c r="A33" s="530" t="s">
        <v>167</v>
      </c>
      <c r="B33" s="530"/>
      <c r="C33" s="530"/>
      <c r="D33" s="530"/>
      <c r="E33" s="256"/>
      <c r="F33" s="257"/>
      <c r="G33" s="257"/>
      <c r="H33" s="258"/>
      <c r="I33" s="371"/>
      <c r="J33" s="371"/>
      <c r="K33" s="224"/>
      <c r="L33" s="225"/>
      <c r="M33" s="226"/>
      <c r="N33" s="117"/>
      <c r="O33" s="131"/>
      <c r="P33" s="208"/>
      <c r="Q33" s="132"/>
    </row>
    <row r="34" spans="1:17" s="66" customFormat="1" ht="15">
      <c r="A34" s="537"/>
      <c r="B34" s="537"/>
      <c r="C34" s="537"/>
      <c r="D34" s="537"/>
      <c r="E34" s="256"/>
      <c r="F34" s="257"/>
      <c r="G34" s="257"/>
      <c r="H34" s="258"/>
      <c r="I34" s="372"/>
      <c r="J34" s="372"/>
      <c r="K34" s="246"/>
      <c r="L34" s="263"/>
      <c r="M34" s="226"/>
      <c r="N34" s="117"/>
      <c r="O34" s="131"/>
      <c r="P34" s="208"/>
      <c r="Q34" s="132"/>
    </row>
    <row r="35" spans="1:17" s="66" customFormat="1" ht="15">
      <c r="A35" s="537"/>
      <c r="B35" s="537"/>
      <c r="C35" s="537"/>
      <c r="D35" s="537"/>
      <c r="E35" s="256"/>
      <c r="F35" s="257"/>
      <c r="G35" s="257"/>
      <c r="H35" s="258"/>
      <c r="I35" s="372"/>
      <c r="J35" s="372"/>
      <c r="K35" s="246"/>
      <c r="L35" s="263"/>
      <c r="M35" s="226"/>
      <c r="N35" s="117"/>
      <c r="O35" s="131"/>
      <c r="P35" s="208"/>
      <c r="Q35" s="132"/>
    </row>
    <row r="36" spans="1:17" s="66" customFormat="1" ht="15">
      <c r="A36" s="373"/>
      <c r="B36" s="374"/>
      <c r="C36" s="374"/>
      <c r="D36" s="374"/>
      <c r="E36" s="375"/>
      <c r="F36" s="257"/>
      <c r="G36" s="257"/>
      <c r="H36" s="258"/>
      <c r="I36" s="372"/>
      <c r="J36" s="301"/>
      <c r="K36" s="246"/>
      <c r="L36" s="263"/>
      <c r="M36" s="226"/>
      <c r="N36" s="117"/>
      <c r="O36" s="131"/>
      <c r="P36" s="208"/>
      <c r="Q36" s="132"/>
    </row>
    <row r="37" spans="1:17" s="66" customFormat="1" ht="15">
      <c r="A37" s="376" t="s">
        <v>168</v>
      </c>
      <c r="B37" s="377"/>
      <c r="C37" s="377"/>
      <c r="D37" s="378"/>
      <c r="E37" s="266"/>
      <c r="F37" s="267"/>
      <c r="G37" s="267"/>
      <c r="H37" s="268"/>
      <c r="I37" s="267"/>
      <c r="J37" s="267"/>
      <c r="K37" s="267"/>
      <c r="L37" s="267"/>
      <c r="M37" s="269"/>
      <c r="N37" s="117"/>
      <c r="O37" s="131"/>
      <c r="P37" s="208"/>
      <c r="Q37" s="132"/>
    </row>
    <row r="38" spans="1:17" s="66" customFormat="1" ht="15">
      <c r="A38" s="544" t="s">
        <v>33</v>
      </c>
      <c r="B38" s="544"/>
      <c r="C38" s="544"/>
      <c r="D38" s="544"/>
      <c r="E38" s="270"/>
      <c r="F38" s="271"/>
      <c r="G38" s="271"/>
      <c r="H38" s="272"/>
      <c r="I38" s="213"/>
      <c r="J38" s="213"/>
      <c r="K38" s="213"/>
      <c r="L38" s="213"/>
      <c r="M38" s="273"/>
      <c r="N38" s="117"/>
      <c r="O38" s="131"/>
      <c r="P38" s="208"/>
      <c r="Q38" s="132"/>
    </row>
    <row r="39" spans="1:13" s="66" customFormat="1" ht="15">
      <c r="A39" s="532" t="s">
        <v>233</v>
      </c>
      <c r="B39" s="532"/>
      <c r="C39" s="532"/>
      <c r="D39" s="532"/>
      <c r="E39" s="274"/>
      <c r="F39" s="275"/>
      <c r="G39" s="275"/>
      <c r="H39" s="276">
        <v>0.05</v>
      </c>
      <c r="I39" s="222">
        <f>E3*H39</f>
        <v>0</v>
      </c>
      <c r="J39" s="277">
        <f>I39*'Mode d''emploi'!D28</f>
        <v>0</v>
      </c>
      <c r="K39" s="224" t="s">
        <v>170</v>
      </c>
      <c r="L39" s="225"/>
      <c r="M39" s="264"/>
    </row>
    <row r="40" spans="1:13" s="250" customFormat="1" ht="15">
      <c r="A40" s="532" t="s">
        <v>171</v>
      </c>
      <c r="B40" s="532"/>
      <c r="C40" s="532"/>
      <c r="D40" s="532"/>
      <c r="E40" s="274"/>
      <c r="F40" s="275"/>
      <c r="G40" s="275"/>
      <c r="H40" s="276">
        <v>0.02</v>
      </c>
      <c r="I40" s="278">
        <f>IF(I10=1,H40*(E5+E6+E7),0)</f>
        <v>0</v>
      </c>
      <c r="J40" s="277">
        <f>IF(I10=1,I40*'Mode d''emploi'!D29,I40*'Mode d''emploi'!D28)</f>
        <v>0</v>
      </c>
      <c r="K40" s="224" t="s">
        <v>172</v>
      </c>
      <c r="L40" s="225" t="s">
        <v>173</v>
      </c>
      <c r="M40" s="265"/>
    </row>
    <row r="41" spans="1:13" s="66" customFormat="1" ht="15">
      <c r="A41" s="532" t="s">
        <v>174</v>
      </c>
      <c r="B41" s="532"/>
      <c r="C41" s="532"/>
      <c r="D41" s="532"/>
      <c r="E41" s="274"/>
      <c r="F41" s="275"/>
      <c r="G41" s="275"/>
      <c r="H41" s="276">
        <v>0.01</v>
      </c>
      <c r="I41" s="222">
        <f>IF(I10=1,H41*(E5+E6+E7),0)</f>
        <v>0</v>
      </c>
      <c r="J41" s="277">
        <f>IF(I10=1,I41*'Mode d''emploi'!D29,I41*'Mode d''emploi'!D28)</f>
        <v>0</v>
      </c>
      <c r="K41" s="224" t="s">
        <v>175</v>
      </c>
      <c r="L41" s="225" t="s">
        <v>173</v>
      </c>
      <c r="M41" s="264"/>
    </row>
    <row r="42" spans="1:13" s="66" customFormat="1" ht="15">
      <c r="A42" s="532" t="s">
        <v>176</v>
      </c>
      <c r="B42" s="532"/>
      <c r="C42" s="532"/>
      <c r="D42" s="532"/>
      <c r="E42" s="274"/>
      <c r="F42" s="275"/>
      <c r="G42" s="275"/>
      <c r="H42" s="276">
        <v>0.01</v>
      </c>
      <c r="I42" s="222">
        <f>IF(I10=1,H42*(E5+E6+E7),0)</f>
        <v>0</v>
      </c>
      <c r="J42" s="277">
        <f>IF(I10=1,I42*'Mode d''emploi'!D29,I42*'Mode d''emploi'!D28)</f>
        <v>0</v>
      </c>
      <c r="K42" s="224" t="s">
        <v>234</v>
      </c>
      <c r="L42" s="225" t="s">
        <v>173</v>
      </c>
      <c r="M42" s="264"/>
    </row>
    <row r="43" spans="1:13" s="66" customFormat="1" ht="15">
      <c r="A43" s="541" t="s">
        <v>235</v>
      </c>
      <c r="B43" s="541"/>
      <c r="C43" s="541"/>
      <c r="D43" s="541"/>
      <c r="E43" s="274"/>
      <c r="F43" s="275"/>
      <c r="G43" s="275"/>
      <c r="H43" s="251">
        <v>0.01</v>
      </c>
      <c r="I43" s="229">
        <f>IF(I10=1,H43*(E5+E6+E7),0)</f>
        <v>0</v>
      </c>
      <c r="J43" s="277">
        <f>IF(I10=1,I43*'Mode d''emploi'!D29,I43*'Mode d''emploi'!D28)</f>
        <v>0</v>
      </c>
      <c r="K43" s="224" t="s">
        <v>234</v>
      </c>
      <c r="L43" s="225" t="s">
        <v>173</v>
      </c>
      <c r="M43" s="264"/>
    </row>
    <row r="44" spans="1:13" s="66" customFormat="1" ht="15">
      <c r="A44" s="545" t="s">
        <v>34</v>
      </c>
      <c r="B44" s="545"/>
      <c r="C44" s="545"/>
      <c r="D44" s="545"/>
      <c r="E44" s="282"/>
      <c r="F44" s="235"/>
      <c r="G44" s="235"/>
      <c r="H44" s="283"/>
      <c r="I44" s="235"/>
      <c r="J44" s="235"/>
      <c r="K44" s="235"/>
      <c r="L44" s="235"/>
      <c r="M44" s="284"/>
    </row>
    <row r="45" spans="1:13" s="66" customFormat="1" ht="15">
      <c r="A45" s="532" t="s">
        <v>179</v>
      </c>
      <c r="B45" s="532"/>
      <c r="C45" s="532"/>
      <c r="D45" s="532"/>
      <c r="E45" s="224"/>
      <c r="F45" s="224"/>
      <c r="G45" s="224"/>
      <c r="H45" s="276">
        <v>0.02</v>
      </c>
      <c r="I45" s="222">
        <f>H45*E3</f>
        <v>0</v>
      </c>
      <c r="J45" s="277">
        <f>I45*'Mode d''emploi'!D28</f>
        <v>0</v>
      </c>
      <c r="K45" s="224" t="s">
        <v>236</v>
      </c>
      <c r="L45" s="225"/>
      <c r="M45" s="264"/>
    </row>
    <row r="46" spans="1:13" s="66" customFormat="1" ht="15">
      <c r="A46" s="532" t="s">
        <v>237</v>
      </c>
      <c r="B46" s="532"/>
      <c r="C46" s="532"/>
      <c r="D46" s="532"/>
      <c r="E46" s="224"/>
      <c r="F46" s="224"/>
      <c r="G46" s="224"/>
      <c r="H46" s="251">
        <v>0.02</v>
      </c>
      <c r="I46" s="229">
        <f>IF(I10=0,(E5+E6+E7)*H46,0)</f>
        <v>0</v>
      </c>
      <c r="J46" s="285">
        <f>IF(I10=1,I46*'Mode d''emploi'!D29,I46*'Mode d''emploi'!D28)</f>
        <v>0</v>
      </c>
      <c r="K46" s="224" t="s">
        <v>182</v>
      </c>
      <c r="L46" s="225"/>
      <c r="M46" s="264"/>
    </row>
    <row r="47" spans="1:13" s="66" customFormat="1" ht="15">
      <c r="A47" s="545" t="s">
        <v>35</v>
      </c>
      <c r="B47" s="545"/>
      <c r="C47" s="545"/>
      <c r="D47" s="545"/>
      <c r="E47" s="282"/>
      <c r="F47" s="235"/>
      <c r="G47" s="235"/>
      <c r="H47" s="283"/>
      <c r="I47" s="235"/>
      <c r="J47" s="235"/>
      <c r="K47" s="235"/>
      <c r="L47" s="235"/>
      <c r="M47" s="284"/>
    </row>
    <row r="48" spans="1:13" s="66" customFormat="1" ht="15">
      <c r="A48" s="532" t="s">
        <v>183</v>
      </c>
      <c r="B48" s="532"/>
      <c r="C48" s="532"/>
      <c r="D48" s="532"/>
      <c r="E48" s="287"/>
      <c r="F48" s="288"/>
      <c r="G48" s="288"/>
      <c r="H48" s="247">
        <v>0.005</v>
      </c>
      <c r="I48" s="289">
        <f>H48*E11</f>
        <v>0</v>
      </c>
      <c r="J48" s="290">
        <f>(F11*H48*'Mode d''emploi'!D28)+('Mode d''emploi'!D29*F8*'Coûts_gains variables_ Dom1'!H48)</f>
        <v>0</v>
      </c>
      <c r="K48" s="379" t="s">
        <v>184</v>
      </c>
      <c r="L48" s="291"/>
      <c r="M48" s="264"/>
    </row>
    <row r="49" spans="1:13" s="66" customFormat="1" ht="15">
      <c r="A49" s="532" t="s">
        <v>185</v>
      </c>
      <c r="B49" s="532"/>
      <c r="C49" s="532"/>
      <c r="D49" s="532"/>
      <c r="E49" s="224"/>
      <c r="F49" s="224"/>
      <c r="G49" s="224"/>
      <c r="H49" s="251">
        <v>0.02</v>
      </c>
      <c r="I49" s="222">
        <f>H49*E6</f>
        <v>0</v>
      </c>
      <c r="J49" s="277">
        <f>IF(I10=1,I49*'Mode d''emploi'!D29,I49*'Mode d''emploi'!D29)</f>
        <v>0</v>
      </c>
      <c r="K49" s="288" t="s">
        <v>182</v>
      </c>
      <c r="L49" s="225"/>
      <c r="M49" s="264"/>
    </row>
    <row r="50" spans="1:13" s="250" customFormat="1" ht="15">
      <c r="A50" s="545" t="s">
        <v>36</v>
      </c>
      <c r="B50" s="545"/>
      <c r="C50" s="545"/>
      <c r="D50" s="545"/>
      <c r="E50" s="293"/>
      <c r="F50" s="235"/>
      <c r="G50" s="235"/>
      <c r="H50" s="283"/>
      <c r="I50" s="294"/>
      <c r="J50" s="294"/>
      <c r="K50" s="294"/>
      <c r="L50" s="295"/>
      <c r="M50" s="284"/>
    </row>
    <row r="51" spans="1:13" s="66" customFormat="1" ht="15">
      <c r="A51" s="532" t="s">
        <v>186</v>
      </c>
      <c r="B51" s="532"/>
      <c r="C51" s="532"/>
      <c r="D51" s="532"/>
      <c r="E51" s="296"/>
      <c r="F51" s="297"/>
      <c r="G51" s="297"/>
      <c r="H51" s="247">
        <v>0.01</v>
      </c>
      <c r="I51" s="222">
        <f>IF(I10=1,0,E6*H51)</f>
        <v>0</v>
      </c>
      <c r="J51" s="290">
        <f>I51*'Mode d''emploi'!D27</f>
        <v>0</v>
      </c>
      <c r="K51" s="224" t="s">
        <v>160</v>
      </c>
      <c r="L51" s="225" t="s">
        <v>188</v>
      </c>
      <c r="M51" s="264"/>
    </row>
    <row r="52" spans="1:13" s="66" customFormat="1" ht="15">
      <c r="A52" s="532" t="s">
        <v>189</v>
      </c>
      <c r="B52" s="532"/>
      <c r="C52" s="532"/>
      <c r="D52" s="532"/>
      <c r="E52" s="274"/>
      <c r="F52" s="274"/>
      <c r="G52" s="274"/>
      <c r="H52" s="247">
        <v>0.1</v>
      </c>
      <c r="I52" s="289">
        <f>H52*L2*F11*L3</f>
        <v>0</v>
      </c>
      <c r="J52" s="290">
        <f>I52*'Mode d''emploi'!D28</f>
        <v>0</v>
      </c>
      <c r="K52" s="288" t="s">
        <v>238</v>
      </c>
      <c r="L52" s="291"/>
      <c r="M52" s="264"/>
    </row>
    <row r="53" spans="1:13" s="250" customFormat="1" ht="15">
      <c r="A53" s="532" t="s">
        <v>191</v>
      </c>
      <c r="B53" s="532"/>
      <c r="C53" s="532"/>
      <c r="D53" s="532"/>
      <c r="E53" s="274"/>
      <c r="F53" s="274"/>
      <c r="G53" s="274"/>
      <c r="H53" s="247">
        <v>0.005</v>
      </c>
      <c r="I53" s="222">
        <f>E6*H53</f>
        <v>0</v>
      </c>
      <c r="J53" s="290">
        <f>I53*'Mode d''emploi'!D29</f>
        <v>0</v>
      </c>
      <c r="K53" s="224" t="s">
        <v>160</v>
      </c>
      <c r="L53" s="225"/>
      <c r="M53" s="265"/>
    </row>
    <row r="54" spans="1:13" s="66" customFormat="1" ht="15">
      <c r="A54" s="532" t="s">
        <v>193</v>
      </c>
      <c r="B54" s="532"/>
      <c r="C54" s="532"/>
      <c r="D54" s="532"/>
      <c r="E54" s="274"/>
      <c r="F54" s="274"/>
      <c r="G54" s="274"/>
      <c r="H54" s="298">
        <v>0.02</v>
      </c>
      <c r="I54" s="229">
        <f>H54*L3*L2*F11</f>
        <v>0</v>
      </c>
      <c r="J54" s="290">
        <f>I54*'Mode d''emploi'!D30</f>
        <v>0</v>
      </c>
      <c r="K54" s="224" t="s">
        <v>239</v>
      </c>
      <c r="L54" s="225"/>
      <c r="M54" s="264"/>
    </row>
    <row r="55" spans="1:13" s="66" customFormat="1" ht="15">
      <c r="A55" s="541"/>
      <c r="B55" s="541"/>
      <c r="C55" s="541"/>
      <c r="D55" s="541"/>
      <c r="E55" s="224"/>
      <c r="F55" s="224"/>
      <c r="G55" s="224"/>
      <c r="H55" s="299"/>
      <c r="I55" s="246"/>
      <c r="J55" s="263"/>
      <c r="K55" s="224"/>
      <c r="L55" s="225"/>
      <c r="M55" s="264"/>
    </row>
    <row r="56" spans="1:13" s="66" customFormat="1" ht="15">
      <c r="A56" s="530" t="s">
        <v>37</v>
      </c>
      <c r="B56" s="530"/>
      <c r="C56" s="530"/>
      <c r="D56" s="530"/>
      <c r="E56" s="282"/>
      <c r="F56" s="235"/>
      <c r="G56" s="235"/>
      <c r="H56" s="283"/>
      <c r="I56" s="236"/>
      <c r="J56" s="236"/>
      <c r="K56" s="236"/>
      <c r="L56" s="236"/>
      <c r="M56" s="284"/>
    </row>
    <row r="57" spans="1:13" s="66" customFormat="1" ht="15">
      <c r="A57" s="541" t="s">
        <v>195</v>
      </c>
      <c r="B57" s="541"/>
      <c r="C57" s="541"/>
      <c r="D57" s="541"/>
      <c r="E57" s="288"/>
      <c r="F57" s="288"/>
      <c r="G57" s="288"/>
      <c r="H57" s="247">
        <v>0.02</v>
      </c>
      <c r="I57" s="222">
        <f>H57*E6</f>
        <v>0</v>
      </c>
      <c r="J57" s="277">
        <f>IF(I10=1,0,I57*'Mode d''emploi'!D28)</f>
        <v>0</v>
      </c>
      <c r="K57" s="288" t="s">
        <v>196</v>
      </c>
      <c r="L57" s="225"/>
      <c r="M57" s="264"/>
    </row>
    <row r="58" spans="1:13" s="66" customFormat="1" ht="15">
      <c r="A58" s="541" t="s">
        <v>197</v>
      </c>
      <c r="B58" s="541"/>
      <c r="C58" s="541"/>
      <c r="D58" s="541"/>
      <c r="E58" s="288"/>
      <c r="F58" s="288"/>
      <c r="G58" s="288"/>
      <c r="H58" s="300" t="s">
        <v>198</v>
      </c>
      <c r="I58" s="222"/>
      <c r="J58" s="277"/>
      <c r="K58" s="288" t="s">
        <v>196</v>
      </c>
      <c r="L58" s="225"/>
      <c r="M58" s="264"/>
    </row>
    <row r="59" spans="1:13" s="66" customFormat="1" ht="15">
      <c r="A59" s="532" t="s">
        <v>199</v>
      </c>
      <c r="B59" s="532"/>
      <c r="C59" s="532"/>
      <c r="D59" s="532"/>
      <c r="E59" s="296"/>
      <c r="F59" s="288"/>
      <c r="G59" s="288"/>
      <c r="H59" s="247">
        <v>0.05</v>
      </c>
      <c r="I59" s="222">
        <f>H59*E8</f>
        <v>0</v>
      </c>
      <c r="J59" s="277">
        <f>I59*'Mode d''emploi'!D29</f>
        <v>0</v>
      </c>
      <c r="K59" s="224" t="s">
        <v>240</v>
      </c>
      <c r="L59" s="225"/>
      <c r="M59" s="264"/>
    </row>
    <row r="60" spans="1:13" s="66" customFormat="1" ht="15">
      <c r="A60" s="532" t="s">
        <v>241</v>
      </c>
      <c r="B60" s="532"/>
      <c r="C60" s="532"/>
      <c r="D60" s="532"/>
      <c r="E60" s="274"/>
      <c r="F60" s="274"/>
      <c r="G60" s="274"/>
      <c r="H60" s="276">
        <v>0.02</v>
      </c>
      <c r="I60" s="222">
        <f>E6*H60</f>
        <v>0</v>
      </c>
      <c r="J60" s="277">
        <f>IF(I10=1,0,I60*'Mode d''emploi'!D28)</f>
        <v>0</v>
      </c>
      <c r="K60" s="288" t="s">
        <v>182</v>
      </c>
      <c r="L60" s="225"/>
      <c r="M60" s="264"/>
    </row>
    <row r="61" spans="1:13" s="66" customFormat="1" ht="15">
      <c r="A61" s="532" t="s">
        <v>203</v>
      </c>
      <c r="B61" s="532"/>
      <c r="C61" s="532"/>
      <c r="D61" s="532"/>
      <c r="E61" s="274"/>
      <c r="F61" s="274"/>
      <c r="G61" s="274"/>
      <c r="H61" s="251">
        <v>0.05</v>
      </c>
      <c r="I61" s="222">
        <f>E9*H61</f>
        <v>0</v>
      </c>
      <c r="J61" s="277">
        <f>I61*'Mode d''emploi'!D28</f>
        <v>0</v>
      </c>
      <c r="K61" s="288" t="s">
        <v>242</v>
      </c>
      <c r="L61" s="225"/>
      <c r="M61" s="264"/>
    </row>
    <row r="62" spans="1:13" s="66" customFormat="1" ht="15">
      <c r="A62" s="530" t="s">
        <v>47</v>
      </c>
      <c r="B62" s="530"/>
      <c r="C62" s="530"/>
      <c r="D62" s="530"/>
      <c r="E62" s="274"/>
      <c r="F62" s="274"/>
      <c r="G62" s="274"/>
      <c r="H62" s="299"/>
      <c r="I62" s="224"/>
      <c r="J62" s="225"/>
      <c r="K62" s="224"/>
      <c r="L62" s="225"/>
      <c r="M62" s="264"/>
    </row>
    <row r="63" spans="1:13" s="66" customFormat="1" ht="15">
      <c r="A63" s="537"/>
      <c r="B63" s="537"/>
      <c r="C63" s="537"/>
      <c r="D63" s="537"/>
      <c r="E63" s="256"/>
      <c r="F63" s="257"/>
      <c r="G63" s="257"/>
      <c r="H63" s="258"/>
      <c r="I63" s="257"/>
      <c r="J63" s="301"/>
      <c r="K63" s="246"/>
      <c r="L63" s="263"/>
      <c r="M63" s="264"/>
    </row>
    <row r="64" spans="1:13" s="66" customFormat="1" ht="15">
      <c r="A64" s="537"/>
      <c r="B64" s="537"/>
      <c r="C64" s="537"/>
      <c r="D64" s="537"/>
      <c r="E64" s="256"/>
      <c r="F64" s="257"/>
      <c r="G64" s="257"/>
      <c r="H64" s="258"/>
      <c r="I64" s="257"/>
      <c r="J64" s="301"/>
      <c r="K64" s="246"/>
      <c r="L64" s="263"/>
      <c r="M64" s="264"/>
    </row>
    <row r="65" spans="1:17" s="66" customFormat="1" ht="15">
      <c r="A65" s="376" t="s">
        <v>205</v>
      </c>
      <c r="B65" s="380"/>
      <c r="C65" s="380"/>
      <c r="D65" s="381"/>
      <c r="E65" s="305"/>
      <c r="F65" s="306"/>
      <c r="G65" s="306"/>
      <c r="H65" s="307"/>
      <c r="I65" s="308"/>
      <c r="J65" s="308"/>
      <c r="K65" s="308"/>
      <c r="L65" s="308"/>
      <c r="M65" s="309"/>
      <c r="N65" s="117"/>
      <c r="O65" s="131"/>
      <c r="P65" s="208"/>
      <c r="Q65" s="132"/>
    </row>
    <row r="66" spans="1:17" s="66" customFormat="1" ht="15">
      <c r="A66" s="543" t="s">
        <v>42</v>
      </c>
      <c r="B66" s="543"/>
      <c r="C66" s="543"/>
      <c r="D66" s="543"/>
      <c r="E66" s="209"/>
      <c r="F66" s="213"/>
      <c r="G66" s="213"/>
      <c r="H66" s="310"/>
      <c r="I66" s="211"/>
      <c r="J66" s="211"/>
      <c r="K66" s="211"/>
      <c r="L66" s="211"/>
      <c r="M66" s="273"/>
      <c r="N66" s="117"/>
      <c r="O66" s="131"/>
      <c r="P66" s="208"/>
      <c r="Q66" s="132"/>
    </row>
    <row r="67" spans="1:13" s="66" customFormat="1" ht="15">
      <c r="A67" s="532" t="s">
        <v>206</v>
      </c>
      <c r="B67" s="532"/>
      <c r="C67" s="532"/>
      <c r="D67" s="532"/>
      <c r="E67" s="224"/>
      <c r="F67" s="224"/>
      <c r="G67" s="224"/>
      <c r="H67" s="247">
        <v>0.02</v>
      </c>
      <c r="I67" s="248">
        <f>E6*H67</f>
        <v>0</v>
      </c>
      <c r="J67" s="311">
        <f>IF(I10=1,0,I67*'Mode d''emploi'!D28)</f>
        <v>0</v>
      </c>
      <c r="K67" s="224" t="s">
        <v>182</v>
      </c>
      <c r="L67" s="312"/>
      <c r="M67" s="264"/>
    </row>
    <row r="68" spans="1:13" s="66" customFormat="1" ht="15">
      <c r="A68" s="532" t="s">
        <v>208</v>
      </c>
      <c r="B68" s="532"/>
      <c r="C68" s="532"/>
      <c r="D68" s="532"/>
      <c r="E68" s="224"/>
      <c r="F68" s="224"/>
      <c r="G68" s="224"/>
      <c r="H68" s="276">
        <v>0.05</v>
      </c>
      <c r="I68" s="248">
        <f>H68*E7</f>
        <v>0</v>
      </c>
      <c r="J68" s="311">
        <f>I68*'Mode d''emploi'!D28</f>
        <v>0</v>
      </c>
      <c r="K68" s="224" t="s">
        <v>209</v>
      </c>
      <c r="L68" s="312"/>
      <c r="M68" s="264"/>
    </row>
    <row r="69" spans="1:13" s="66" customFormat="1" ht="15">
      <c r="A69" s="532" t="s">
        <v>210</v>
      </c>
      <c r="B69" s="532"/>
      <c r="C69" s="532"/>
      <c r="D69" s="532"/>
      <c r="E69" s="224"/>
      <c r="F69" s="224"/>
      <c r="G69" s="224"/>
      <c r="H69" s="276">
        <v>0.05</v>
      </c>
      <c r="I69" s="222">
        <f>H69*E10</f>
        <v>0</v>
      </c>
      <c r="J69" s="277">
        <f>I69*'Mode d''emploi'!D28</f>
        <v>0</v>
      </c>
      <c r="K69" s="224" t="s">
        <v>211</v>
      </c>
      <c r="L69" s="312"/>
      <c r="M69" s="264"/>
    </row>
    <row r="70" spans="1:13" s="66" customFormat="1" ht="15">
      <c r="A70" s="532" t="s">
        <v>212</v>
      </c>
      <c r="B70" s="532"/>
      <c r="C70" s="532"/>
      <c r="D70" s="532"/>
      <c r="E70" s="224"/>
      <c r="F70" s="224"/>
      <c r="G70" s="224"/>
      <c r="H70" s="276" t="s">
        <v>213</v>
      </c>
      <c r="I70" s="246"/>
      <c r="J70" s="382"/>
      <c r="K70" s="224" t="s">
        <v>214</v>
      </c>
      <c r="L70" s="225"/>
      <c r="M70" s="264"/>
    </row>
    <row r="71" spans="1:13" s="66" customFormat="1" ht="15">
      <c r="A71" s="530" t="s">
        <v>215</v>
      </c>
      <c r="B71" s="530"/>
      <c r="C71" s="530"/>
      <c r="D71" s="530"/>
      <c r="E71" s="314"/>
      <c r="F71" s="315"/>
      <c r="G71" s="315"/>
      <c r="H71" s="316"/>
      <c r="I71" s="235"/>
      <c r="J71" s="235"/>
      <c r="K71" s="235"/>
      <c r="L71" s="235"/>
      <c r="M71" s="284"/>
    </row>
    <row r="72" spans="1:13" s="66" customFormat="1" ht="15">
      <c r="A72" s="532" t="s">
        <v>216</v>
      </c>
      <c r="B72" s="532"/>
      <c r="C72" s="532"/>
      <c r="D72" s="532"/>
      <c r="E72" s="274"/>
      <c r="F72" s="274"/>
      <c r="G72" s="274"/>
      <c r="H72" s="276">
        <v>0.02</v>
      </c>
      <c r="I72" s="222">
        <f>E6*H72</f>
        <v>0</v>
      </c>
      <c r="J72" s="277">
        <f>IF(I10=1,I72*'Mode d''emploi'!D29,I72*'Mode d''emploi'!D28)</f>
        <v>0</v>
      </c>
      <c r="K72" s="224" t="s">
        <v>243</v>
      </c>
      <c r="L72" s="225"/>
      <c r="M72" s="264"/>
    </row>
    <row r="73" spans="1:13" s="66" customFormat="1" ht="15">
      <c r="A73" s="532" t="s">
        <v>218</v>
      </c>
      <c r="B73" s="532"/>
      <c r="C73" s="532"/>
      <c r="D73" s="532"/>
      <c r="E73" s="224"/>
      <c r="F73" s="224"/>
      <c r="G73" s="224"/>
      <c r="H73" s="276">
        <v>0.01</v>
      </c>
      <c r="I73" s="222">
        <f>E6*H73</f>
        <v>0</v>
      </c>
      <c r="J73" s="277">
        <f>IF(I10=1,I73*'Mode d''emploi'!D29,I73*'Mode d''emploi'!D28)</f>
        <v>0</v>
      </c>
      <c r="K73" s="224" t="s">
        <v>243</v>
      </c>
      <c r="L73" s="225"/>
      <c r="M73" s="264"/>
    </row>
    <row r="74" spans="1:13" s="66" customFormat="1" ht="15">
      <c r="A74" s="530" t="s">
        <v>44</v>
      </c>
      <c r="B74" s="530"/>
      <c r="C74" s="530"/>
      <c r="D74" s="530"/>
      <c r="E74" s="234"/>
      <c r="F74" s="236"/>
      <c r="G74" s="236"/>
      <c r="H74" s="317"/>
      <c r="I74" s="235"/>
      <c r="J74" s="235"/>
      <c r="K74" s="235"/>
      <c r="L74" s="235"/>
      <c r="M74" s="284"/>
    </row>
    <row r="75" spans="1:13" s="66" customFormat="1" ht="15">
      <c r="A75" s="532" t="s">
        <v>220</v>
      </c>
      <c r="B75" s="532"/>
      <c r="C75" s="532"/>
      <c r="D75" s="532"/>
      <c r="E75" s="274"/>
      <c r="F75" s="274"/>
      <c r="G75" s="274"/>
      <c r="H75" s="276">
        <v>0.05</v>
      </c>
      <c r="I75" s="222">
        <f>H75*L4*I2</f>
        <v>0</v>
      </c>
      <c r="J75" s="277">
        <f>I75*'Mode d''emploi'!D28</f>
        <v>0</v>
      </c>
      <c r="K75" s="224" t="s">
        <v>114</v>
      </c>
      <c r="L75" s="225"/>
      <c r="M75" s="264"/>
    </row>
    <row r="76" spans="1:13" s="66" customFormat="1" ht="15">
      <c r="A76" s="532" t="s">
        <v>222</v>
      </c>
      <c r="B76" s="532"/>
      <c r="C76" s="532"/>
      <c r="D76" s="532"/>
      <c r="E76" s="274"/>
      <c r="F76" s="274"/>
      <c r="G76" s="274"/>
      <c r="H76" s="276">
        <v>0.03</v>
      </c>
      <c r="I76" s="222">
        <f>L5*H76*I2</f>
        <v>0</v>
      </c>
      <c r="J76" s="277">
        <f>I76*'Mode d''emploi'!D28</f>
        <v>0</v>
      </c>
      <c r="K76" s="224" t="s">
        <v>118</v>
      </c>
      <c r="L76" s="225"/>
      <c r="M76" s="264"/>
    </row>
    <row r="77" spans="1:13" s="66" customFormat="1" ht="15">
      <c r="A77" s="532" t="s">
        <v>223</v>
      </c>
      <c r="B77" s="532"/>
      <c r="C77" s="532"/>
      <c r="D77" s="532"/>
      <c r="E77" s="274"/>
      <c r="F77" s="274"/>
      <c r="G77" s="274"/>
      <c r="H77" s="276">
        <v>0.05</v>
      </c>
      <c r="I77" s="222">
        <f>H77*L6*I2</f>
        <v>0</v>
      </c>
      <c r="J77" s="277">
        <f>I77*'Mode d''emploi'!D28</f>
        <v>0</v>
      </c>
      <c r="K77" s="224" t="s">
        <v>122</v>
      </c>
      <c r="L77" s="225"/>
      <c r="M77" s="264"/>
    </row>
    <row r="78" spans="1:13" s="66" customFormat="1" ht="15">
      <c r="A78" s="530" t="s">
        <v>45</v>
      </c>
      <c r="B78" s="530"/>
      <c r="C78" s="530"/>
      <c r="D78" s="530"/>
      <c r="E78" s="234"/>
      <c r="F78" s="236"/>
      <c r="G78" s="236"/>
      <c r="H78" s="318"/>
      <c r="I78" s="235"/>
      <c r="J78" s="235"/>
      <c r="K78" s="235"/>
      <c r="L78" s="235"/>
      <c r="M78" s="284"/>
    </row>
    <row r="79" spans="1:13" s="66" customFormat="1" ht="15">
      <c r="A79" s="532" t="s">
        <v>225</v>
      </c>
      <c r="B79" s="532"/>
      <c r="C79" s="532"/>
      <c r="D79" s="532"/>
      <c r="E79" s="224"/>
      <c r="F79" s="224"/>
      <c r="G79" s="224"/>
      <c r="H79" s="276" t="s">
        <v>213</v>
      </c>
      <c r="I79" s="246"/>
      <c r="J79" s="263"/>
      <c r="K79" s="224"/>
      <c r="L79" s="225"/>
      <c r="M79" s="264"/>
    </row>
    <row r="80" spans="1:13" s="66" customFormat="1" ht="15">
      <c r="A80" s="532" t="s">
        <v>226</v>
      </c>
      <c r="B80" s="532"/>
      <c r="C80" s="532"/>
      <c r="D80" s="532"/>
      <c r="E80" s="224"/>
      <c r="F80" s="224"/>
      <c r="G80" s="224"/>
      <c r="H80" s="276" t="s">
        <v>213</v>
      </c>
      <c r="I80" s="246"/>
      <c r="J80" s="263"/>
      <c r="K80" s="224"/>
      <c r="L80" s="225"/>
      <c r="M80" s="264"/>
    </row>
    <row r="81" spans="1:13" s="66" customFormat="1" ht="15">
      <c r="A81" s="530" t="s">
        <v>46</v>
      </c>
      <c r="B81" s="530"/>
      <c r="C81" s="530"/>
      <c r="D81" s="530"/>
      <c r="E81" s="234"/>
      <c r="F81" s="236"/>
      <c r="G81" s="236"/>
      <c r="H81" s="318"/>
      <c r="I81" s="235"/>
      <c r="J81" s="235"/>
      <c r="K81" s="235"/>
      <c r="L81" s="235"/>
      <c r="M81" s="284"/>
    </row>
    <row r="82" spans="1:13" s="66" customFormat="1" ht="15">
      <c r="A82" s="532" t="s">
        <v>227</v>
      </c>
      <c r="B82" s="532"/>
      <c r="C82" s="532"/>
      <c r="D82" s="532"/>
      <c r="E82" s="224"/>
      <c r="F82" s="224"/>
      <c r="G82" s="224"/>
      <c r="H82" s="276">
        <v>0</v>
      </c>
      <c r="I82" s="222">
        <f>H82*L7</f>
        <v>0</v>
      </c>
      <c r="J82" s="277">
        <f>I82*'Mode d''emploi'!D28</f>
        <v>0</v>
      </c>
      <c r="K82" s="224" t="s">
        <v>126</v>
      </c>
      <c r="L82" s="225"/>
      <c r="M82" s="264"/>
    </row>
    <row r="83" spans="1:13" s="66" customFormat="1" ht="15">
      <c r="A83" s="530" t="s">
        <v>47</v>
      </c>
      <c r="B83" s="530"/>
      <c r="C83" s="530"/>
      <c r="D83" s="530"/>
      <c r="E83" s="274"/>
      <c r="F83" s="274"/>
      <c r="G83" s="274"/>
      <c r="H83" s="299"/>
      <c r="I83" s="224"/>
      <c r="J83" s="225"/>
      <c r="K83" s="224"/>
      <c r="L83" s="225"/>
      <c r="M83" s="264"/>
    </row>
    <row r="84" spans="1:13" s="66" customFormat="1" ht="15">
      <c r="A84" s="542"/>
      <c r="B84" s="542"/>
      <c r="C84" s="542"/>
      <c r="D84" s="542"/>
      <c r="E84" s="256"/>
      <c r="F84" s="257"/>
      <c r="G84" s="257"/>
      <c r="H84" s="256"/>
      <c r="I84" s="257"/>
      <c r="J84" s="301"/>
      <c r="K84" s="246"/>
      <c r="L84" s="263"/>
      <c r="M84" s="264"/>
    </row>
    <row r="85" spans="1:13" s="66" customFormat="1" ht="15">
      <c r="A85" s="542"/>
      <c r="B85" s="542"/>
      <c r="C85" s="542"/>
      <c r="D85" s="542"/>
      <c r="E85" s="256"/>
      <c r="F85" s="257"/>
      <c r="G85" s="257"/>
      <c r="H85" s="256"/>
      <c r="I85" s="257"/>
      <c r="J85" s="301"/>
      <c r="K85" s="246"/>
      <c r="L85" s="263"/>
      <c r="M85" s="264"/>
    </row>
    <row r="86" spans="1:13" s="66" customFormat="1" ht="15">
      <c r="A86" s="542"/>
      <c r="B86" s="542"/>
      <c r="C86" s="542"/>
      <c r="D86" s="542"/>
      <c r="E86" s="319"/>
      <c r="F86" s="320"/>
      <c r="G86" s="320"/>
      <c r="H86" s="319"/>
      <c r="I86" s="320"/>
      <c r="J86" s="321"/>
      <c r="K86" s="322"/>
      <c r="L86" s="323"/>
      <c r="M86" s="324"/>
    </row>
    <row r="87" spans="1:17" s="66" customFormat="1" ht="12.75">
      <c r="A87" s="117"/>
      <c r="B87" s="117"/>
      <c r="C87" s="117"/>
      <c r="D87" s="117"/>
      <c r="E87" s="117"/>
      <c r="F87" s="117"/>
      <c r="G87" s="117"/>
      <c r="M87" s="117"/>
      <c r="N87" s="117"/>
      <c r="O87" s="131"/>
      <c r="P87" s="208"/>
      <c r="Q87" s="132"/>
    </row>
    <row r="88" spans="1:17" s="66" customFormat="1" ht="12.75">
      <c r="A88" s="116"/>
      <c r="B88" s="117"/>
      <c r="C88" s="117"/>
      <c r="D88" s="117"/>
      <c r="E88" s="117"/>
      <c r="F88" s="117"/>
      <c r="G88" s="117"/>
      <c r="H88" s="117"/>
      <c r="I88" s="117"/>
      <c r="J88" s="117"/>
      <c r="K88" s="117"/>
      <c r="L88" s="117"/>
      <c r="M88" s="117"/>
      <c r="N88" s="117"/>
      <c r="O88" s="131"/>
      <c r="P88" s="208"/>
      <c r="Q88" s="132"/>
    </row>
    <row r="89" spans="1:20" s="66" customFormat="1" ht="12.75">
      <c r="A89" s="63"/>
      <c r="B89" s="64"/>
      <c r="C89" s="64"/>
      <c r="D89" s="64"/>
      <c r="E89" s="64"/>
      <c r="F89" s="64"/>
      <c r="G89" s="64"/>
      <c r="H89" s="64"/>
      <c r="I89" s="64"/>
      <c r="J89" s="64"/>
      <c r="K89" s="64"/>
      <c r="L89" s="64"/>
      <c r="O89" s="121"/>
      <c r="P89" s="117"/>
      <c r="Q89" s="117"/>
      <c r="R89" s="117"/>
      <c r="T89" s="121"/>
    </row>
    <row r="90" spans="1:20" s="66" customFormat="1" ht="12.75">
      <c r="A90" s="63"/>
      <c r="B90" s="64"/>
      <c r="C90" s="64"/>
      <c r="D90" s="64"/>
      <c r="E90" s="64"/>
      <c r="F90" s="64"/>
      <c r="G90" s="64"/>
      <c r="H90" s="64"/>
      <c r="I90" s="64"/>
      <c r="J90" s="64"/>
      <c r="K90" s="64"/>
      <c r="L90" s="64"/>
      <c r="M90" s="117"/>
      <c r="N90" s="117"/>
      <c r="O90" s="130"/>
      <c r="P90" s="64"/>
      <c r="Q90" s="64"/>
      <c r="R90" s="64"/>
      <c r="S90" s="117"/>
      <c r="T90" s="130"/>
    </row>
  </sheetData>
  <mergeCells count="63">
    <mergeCell ref="A82:D82"/>
    <mergeCell ref="A83:D83"/>
    <mergeCell ref="A84:D86"/>
    <mergeCell ref="A78:D78"/>
    <mergeCell ref="A79:D79"/>
    <mergeCell ref="A80:D80"/>
    <mergeCell ref="A81:D81"/>
    <mergeCell ref="A74:D74"/>
    <mergeCell ref="A75:D75"/>
    <mergeCell ref="A76:D76"/>
    <mergeCell ref="A77:D77"/>
    <mergeCell ref="A70:D70"/>
    <mergeCell ref="A71:D71"/>
    <mergeCell ref="A72:D72"/>
    <mergeCell ref="A73:D73"/>
    <mergeCell ref="A66:D66"/>
    <mergeCell ref="A67:D67"/>
    <mergeCell ref="A68:D68"/>
    <mergeCell ref="A69:D69"/>
    <mergeCell ref="A60:D60"/>
    <mergeCell ref="A61:D61"/>
    <mergeCell ref="A62:D62"/>
    <mergeCell ref="A63:D64"/>
    <mergeCell ref="A56:D56"/>
    <mergeCell ref="A57:D57"/>
    <mergeCell ref="A58:D58"/>
    <mergeCell ref="A59:D59"/>
    <mergeCell ref="A52:D52"/>
    <mergeCell ref="A53:D53"/>
    <mergeCell ref="A54:D54"/>
    <mergeCell ref="A55:D55"/>
    <mergeCell ref="A48:D48"/>
    <mergeCell ref="A49:D49"/>
    <mergeCell ref="A50:D50"/>
    <mergeCell ref="A51:D51"/>
    <mergeCell ref="A44:D44"/>
    <mergeCell ref="A45:D45"/>
    <mergeCell ref="A46:D46"/>
    <mergeCell ref="A47:D47"/>
    <mergeCell ref="A40:D40"/>
    <mergeCell ref="A41:D41"/>
    <mergeCell ref="A42:D42"/>
    <mergeCell ref="A43:D43"/>
    <mergeCell ref="A33:D33"/>
    <mergeCell ref="A34:D35"/>
    <mergeCell ref="A38:D38"/>
    <mergeCell ref="A39:D39"/>
    <mergeCell ref="A29:D29"/>
    <mergeCell ref="A30:D30"/>
    <mergeCell ref="A31:D31"/>
    <mergeCell ref="A32:D32"/>
    <mergeCell ref="A24:D24"/>
    <mergeCell ref="A25:D26"/>
    <mergeCell ref="A27:D27"/>
    <mergeCell ref="A28:D28"/>
    <mergeCell ref="A19:D19"/>
    <mergeCell ref="A20:D20"/>
    <mergeCell ref="A21:D21"/>
    <mergeCell ref="A22:D23"/>
    <mergeCell ref="A14:D14"/>
    <mergeCell ref="A15:D15"/>
    <mergeCell ref="A16:D16"/>
    <mergeCell ref="A17:D18"/>
  </mergeCells>
  <printOptions/>
  <pageMargins left="0.7480314960629921" right="0.7480314960629921" top="0" bottom="0.984251968503937" header="0.5118110236220472" footer="0.5118110236220472"/>
  <pageSetup horizontalDpi="300" verticalDpi="300" orientation="landscape" paperSize="9" scale="42" r:id="rId3"/>
  <legacyDrawing r:id="rId2"/>
</worksheet>
</file>

<file path=xl/worksheets/sheet8.xml><?xml version="1.0" encoding="utf-8"?>
<worksheet xmlns="http://schemas.openxmlformats.org/spreadsheetml/2006/main" xmlns:r="http://schemas.openxmlformats.org/officeDocument/2006/relationships">
  <dimension ref="A1:AW90"/>
  <sheetViews>
    <sheetView zoomScale="65" zoomScaleNormal="65" workbookViewId="0" topLeftCell="A16">
      <selection activeCell="K24" sqref="K24"/>
    </sheetView>
  </sheetViews>
  <sheetFormatPr defaultColWidth="11.421875" defaultRowHeight="12.75"/>
  <cols>
    <col min="1" max="1" width="2.7109375" style="63" customWidth="1"/>
    <col min="2" max="2" width="5.28125" style="64" customWidth="1"/>
    <col min="3" max="3" width="45.28125" style="64" customWidth="1"/>
    <col min="4" max="4" width="31.421875" style="64" customWidth="1"/>
    <col min="5" max="5" width="14.140625" style="64" customWidth="1"/>
    <col min="6" max="6" width="15.00390625" style="64" customWidth="1"/>
    <col min="7" max="7" width="12.421875" style="64" customWidth="1"/>
    <col min="8" max="8" width="26.421875" style="64" customWidth="1"/>
    <col min="9" max="9" width="13.28125" style="64" customWidth="1"/>
    <col min="10" max="10" width="15.7109375" style="64" customWidth="1"/>
    <col min="11" max="11" width="48.00390625" style="64" customWidth="1"/>
    <col min="12" max="12" width="64.57421875" style="64" customWidth="1"/>
    <col min="13" max="13" width="15.7109375" style="64" customWidth="1"/>
    <col min="14" max="14" width="0" style="64" hidden="1" customWidth="1"/>
    <col min="15" max="15" width="0" style="130" hidden="1" customWidth="1"/>
    <col min="16" max="16" width="0" style="64" hidden="1" customWidth="1"/>
    <col min="17" max="17" width="21.00390625" style="64" customWidth="1"/>
    <col min="18" max="18" width="41.140625" style="64" customWidth="1"/>
    <col min="19" max="19" width="24.28125" style="64" customWidth="1"/>
    <col min="20" max="20" width="75.7109375" style="130" customWidth="1"/>
    <col min="21" max="21" width="25.57421875" style="117" customWidth="1"/>
    <col min="22" max="22" width="93.140625" style="131" customWidth="1"/>
    <col min="23" max="23" width="12.00390625" style="117" customWidth="1"/>
    <col min="24" max="24" width="11.8515625" style="132" customWidth="1"/>
    <col min="25" max="25" width="61.140625" style="65" customWidth="1"/>
    <col min="26" max="26" width="7.8515625" style="65" customWidth="1"/>
    <col min="27" max="16384" width="11.421875" style="65" customWidth="1"/>
  </cols>
  <sheetData>
    <row r="1" spans="1:49" s="339" customFormat="1" ht="20.25">
      <c r="A1" s="133"/>
      <c r="B1" s="134"/>
      <c r="C1" s="135" t="s">
        <v>98</v>
      </c>
      <c r="D1" s="327"/>
      <c r="E1" s="328"/>
      <c r="F1" s="329" t="s">
        <v>229</v>
      </c>
      <c r="G1" s="330"/>
      <c r="H1" s="330"/>
      <c r="I1" s="331"/>
      <c r="J1" s="332"/>
      <c r="K1" s="333"/>
      <c r="L1" s="334"/>
      <c r="M1" s="335"/>
      <c r="N1" s="336"/>
      <c r="O1" s="337"/>
      <c r="P1" s="338"/>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row>
    <row r="2" spans="1:16" s="66" customFormat="1" ht="15.75">
      <c r="A2" s="145"/>
      <c r="B2" s="146"/>
      <c r="C2" s="147" t="s">
        <v>99</v>
      </c>
      <c r="D2" s="340" t="s">
        <v>100</v>
      </c>
      <c r="E2" s="341" t="s">
        <v>101</v>
      </c>
      <c r="F2" s="149" t="s">
        <v>102</v>
      </c>
      <c r="G2" s="342"/>
      <c r="H2" s="151" t="s">
        <v>103</v>
      </c>
      <c r="I2" s="152">
        <v>0</v>
      </c>
      <c r="J2" s="153" t="s">
        <v>104</v>
      </c>
      <c r="K2" s="154" t="s">
        <v>230</v>
      </c>
      <c r="L2" s="155">
        <v>2</v>
      </c>
      <c r="M2" s="343" t="s">
        <v>104</v>
      </c>
      <c r="N2" s="344"/>
      <c r="O2" s="345" t="s">
        <v>104</v>
      </c>
      <c r="P2" s="132"/>
    </row>
    <row r="3" spans="1:16" s="66" customFormat="1" ht="15.75">
      <c r="A3" s="145"/>
      <c r="B3" s="146"/>
      <c r="C3" s="158" t="s">
        <v>106</v>
      </c>
      <c r="D3" s="159">
        <v>0.1</v>
      </c>
      <c r="E3" s="160">
        <f aca="true" t="shared" si="0" ref="E3:E11">D3*I$2</f>
        <v>0</v>
      </c>
      <c r="F3" s="150"/>
      <c r="G3" s="196"/>
      <c r="H3" s="151" t="s">
        <v>107</v>
      </c>
      <c r="I3" s="152">
        <v>0</v>
      </c>
      <c r="J3" s="153" t="s">
        <v>108</v>
      </c>
      <c r="K3" s="161" t="s">
        <v>109</v>
      </c>
      <c r="L3" s="162">
        <v>0.05</v>
      </c>
      <c r="M3" s="346"/>
      <c r="N3" s="347"/>
      <c r="O3" s="345" t="s">
        <v>113</v>
      </c>
      <c r="P3" s="132"/>
    </row>
    <row r="4" spans="1:16" s="66" customFormat="1" ht="15.75">
      <c r="A4" s="145"/>
      <c r="B4" s="146"/>
      <c r="C4" s="158" t="s">
        <v>111</v>
      </c>
      <c r="D4" s="159">
        <v>0.1</v>
      </c>
      <c r="E4" s="160">
        <f t="shared" si="0"/>
        <v>0</v>
      </c>
      <c r="F4" s="150"/>
      <c r="G4" s="196"/>
      <c r="H4" s="164" t="s">
        <v>112</v>
      </c>
      <c r="I4" s="165">
        <f>SUM(I5:I7)</f>
        <v>0</v>
      </c>
      <c r="J4" s="153" t="s">
        <v>113</v>
      </c>
      <c r="K4" s="166" t="s">
        <v>114</v>
      </c>
      <c r="L4" s="167">
        <v>0.05</v>
      </c>
      <c r="M4" s="346"/>
      <c r="N4" s="348"/>
      <c r="O4" s="345" t="s">
        <v>117</v>
      </c>
      <c r="P4" s="132"/>
    </row>
    <row r="5" spans="1:16" s="66" customFormat="1" ht="15.75">
      <c r="A5" s="145"/>
      <c r="B5" s="146"/>
      <c r="C5" s="168" t="s">
        <v>115</v>
      </c>
      <c r="D5" s="159">
        <v>0.15</v>
      </c>
      <c r="E5" s="160">
        <f t="shared" si="0"/>
        <v>0</v>
      </c>
      <c r="F5" s="150"/>
      <c r="G5" s="196"/>
      <c r="H5" s="169" t="s">
        <v>116</v>
      </c>
      <c r="I5" s="170">
        <v>0</v>
      </c>
      <c r="J5" s="153" t="s">
        <v>117</v>
      </c>
      <c r="K5" s="166" t="s">
        <v>118</v>
      </c>
      <c r="L5" s="167">
        <v>0.07</v>
      </c>
      <c r="M5" s="346"/>
      <c r="N5" s="349"/>
      <c r="O5" s="345" t="s">
        <v>121</v>
      </c>
      <c r="P5" s="132"/>
    </row>
    <row r="6" spans="1:16" s="66" customFormat="1" ht="15.75">
      <c r="A6" s="145"/>
      <c r="B6" s="146"/>
      <c r="C6" s="168" t="s">
        <v>120</v>
      </c>
      <c r="D6" s="159">
        <v>0.35</v>
      </c>
      <c r="E6" s="160">
        <f t="shared" si="0"/>
        <v>0</v>
      </c>
      <c r="F6" s="171"/>
      <c r="G6" s="196"/>
      <c r="H6" s="169"/>
      <c r="I6" s="172">
        <v>0</v>
      </c>
      <c r="J6" s="153" t="s">
        <v>121</v>
      </c>
      <c r="K6" s="166" t="s">
        <v>122</v>
      </c>
      <c r="L6" s="167">
        <v>0.03</v>
      </c>
      <c r="M6" s="346"/>
      <c r="N6" s="350"/>
      <c r="O6" s="345" t="s">
        <v>125</v>
      </c>
      <c r="P6" s="132"/>
    </row>
    <row r="7" spans="1:16" s="66" customFormat="1" ht="15.75">
      <c r="A7" s="145"/>
      <c r="B7" s="146"/>
      <c r="C7" s="168" t="s">
        <v>123</v>
      </c>
      <c r="D7" s="159">
        <v>0.07</v>
      </c>
      <c r="E7" s="160">
        <f t="shared" si="0"/>
        <v>0</v>
      </c>
      <c r="F7" s="174" t="s">
        <v>124</v>
      </c>
      <c r="G7" s="196"/>
      <c r="H7" s="175"/>
      <c r="I7" s="176">
        <v>0</v>
      </c>
      <c r="J7" s="153" t="s">
        <v>125</v>
      </c>
      <c r="K7" s="177" t="s">
        <v>126</v>
      </c>
      <c r="L7" s="178"/>
      <c r="M7" s="351"/>
      <c r="N7" s="348"/>
      <c r="O7" s="345" t="s">
        <v>117</v>
      </c>
      <c r="P7" s="132"/>
    </row>
    <row r="8" spans="1:16" s="66" customFormat="1" ht="15.75">
      <c r="A8" s="145"/>
      <c r="B8" s="146"/>
      <c r="C8" s="186" t="s">
        <v>231</v>
      </c>
      <c r="D8" s="159">
        <v>0.03</v>
      </c>
      <c r="E8" s="160">
        <f t="shared" si="0"/>
        <v>0</v>
      </c>
      <c r="F8" s="180">
        <f>SUM(E5:E8)*I10</f>
        <v>0</v>
      </c>
      <c r="G8" s="196"/>
      <c r="H8" s="181" t="s">
        <v>128</v>
      </c>
      <c r="I8" s="182"/>
      <c r="J8" s="153" t="s">
        <v>129</v>
      </c>
      <c r="K8" s="183"/>
      <c r="L8" s="352"/>
      <c r="M8" s="185"/>
      <c r="N8" s="353"/>
      <c r="O8" s="345"/>
      <c r="P8" s="132"/>
    </row>
    <row r="9" spans="1:16" s="66" customFormat="1" ht="15.75">
      <c r="A9" s="145"/>
      <c r="B9" s="146"/>
      <c r="C9" s="186" t="s">
        <v>130</v>
      </c>
      <c r="D9" s="159">
        <v>0.1</v>
      </c>
      <c r="E9" s="160">
        <f t="shared" si="0"/>
        <v>0</v>
      </c>
      <c r="F9" s="187"/>
      <c r="G9" s="196"/>
      <c r="H9" s="181" t="s">
        <v>131</v>
      </c>
      <c r="I9" s="188">
        <v>1</v>
      </c>
      <c r="J9" s="153" t="s">
        <v>132</v>
      </c>
      <c r="K9" s="150"/>
      <c r="L9" s="197"/>
      <c r="M9" s="354"/>
      <c r="N9" s="349"/>
      <c r="O9" s="345" t="s">
        <v>121</v>
      </c>
      <c r="P9" s="132"/>
    </row>
    <row r="10" spans="1:16" s="66" customFormat="1" ht="30">
      <c r="A10" s="145"/>
      <c r="B10" s="146"/>
      <c r="C10" s="158" t="s">
        <v>133</v>
      </c>
      <c r="D10" s="159">
        <v>0.1</v>
      </c>
      <c r="E10" s="160">
        <f t="shared" si="0"/>
        <v>0</v>
      </c>
      <c r="F10" s="174" t="s">
        <v>134</v>
      </c>
      <c r="G10" s="196"/>
      <c r="H10" s="190" t="s">
        <v>135</v>
      </c>
      <c r="I10" s="188">
        <v>1</v>
      </c>
      <c r="J10" s="191" t="s">
        <v>132</v>
      </c>
      <c r="K10" s="150"/>
      <c r="L10" s="197"/>
      <c r="M10" s="354"/>
      <c r="N10" s="350"/>
      <c r="O10" s="345" t="s">
        <v>125</v>
      </c>
      <c r="P10" s="132"/>
    </row>
    <row r="11" spans="1:16" s="66" customFormat="1" ht="15.75">
      <c r="A11" s="145"/>
      <c r="B11" s="146"/>
      <c r="C11" s="192" t="s">
        <v>136</v>
      </c>
      <c r="D11" s="159">
        <f>SUM(D3:D10)</f>
        <v>1</v>
      </c>
      <c r="E11" s="355">
        <f t="shared" si="0"/>
        <v>0</v>
      </c>
      <c r="F11" s="180">
        <f>E11-F8</f>
        <v>0</v>
      </c>
      <c r="G11" s="196"/>
      <c r="H11" s="356"/>
      <c r="I11" s="357"/>
      <c r="J11" s="358"/>
      <c r="K11" s="150"/>
      <c r="L11" s="359"/>
      <c r="M11" s="360"/>
      <c r="N11" s="131"/>
      <c r="O11" s="208"/>
      <c r="P11" s="132"/>
    </row>
    <row r="12" spans="1:16" s="66" customFormat="1" ht="15.75">
      <c r="A12" s="145"/>
      <c r="B12" s="146"/>
      <c r="C12" s="194"/>
      <c r="D12" s="195"/>
      <c r="E12" s="361"/>
      <c r="F12" s="362"/>
      <c r="G12" s="362"/>
      <c r="H12" s="363"/>
      <c r="I12" s="364"/>
      <c r="J12" s="199"/>
      <c r="K12" s="150"/>
      <c r="L12" s="359"/>
      <c r="M12" s="360"/>
      <c r="N12" s="131"/>
      <c r="O12" s="208"/>
      <c r="P12" s="132"/>
    </row>
    <row r="13" spans="1:14" s="66" customFormat="1" ht="15">
      <c r="A13" s="365" t="s">
        <v>137</v>
      </c>
      <c r="B13" s="366"/>
      <c r="C13" s="367"/>
      <c r="D13" s="368"/>
      <c r="E13" s="201" t="s">
        <v>138</v>
      </c>
      <c r="F13" s="202" t="s">
        <v>139</v>
      </c>
      <c r="G13" s="202" t="s">
        <v>140</v>
      </c>
      <c r="H13" s="203" t="s">
        <v>141</v>
      </c>
      <c r="I13" s="204" t="s">
        <v>139</v>
      </c>
      <c r="J13" s="205" t="s">
        <v>142</v>
      </c>
      <c r="K13" s="203" t="s">
        <v>143</v>
      </c>
      <c r="L13" s="206" t="s">
        <v>72</v>
      </c>
      <c r="M13" s="369"/>
      <c r="N13" s="132"/>
    </row>
    <row r="14" spans="1:17" s="66" customFormat="1" ht="15">
      <c r="A14" s="543" t="s">
        <v>144</v>
      </c>
      <c r="B14" s="543"/>
      <c r="C14" s="543"/>
      <c r="D14" s="543"/>
      <c r="E14" s="209"/>
      <c r="F14" s="210"/>
      <c r="G14" s="210"/>
      <c r="H14" s="211"/>
      <c r="I14" s="212"/>
      <c r="J14" s="213"/>
      <c r="K14" s="213"/>
      <c r="L14" s="213"/>
      <c r="M14" s="214"/>
      <c r="N14" s="117"/>
      <c r="O14" s="131"/>
      <c r="P14" s="208"/>
      <c r="Q14" s="132"/>
    </row>
    <row r="15" spans="1:17" s="66" customFormat="1" ht="15">
      <c r="A15" s="532" t="s">
        <v>145</v>
      </c>
      <c r="B15" s="532"/>
      <c r="C15" s="532"/>
      <c r="D15" s="532"/>
      <c r="E15" s="215">
        <v>1</v>
      </c>
      <c r="F15" s="222">
        <f>I4*E15/'Mode d''emploi'!F28</f>
        <v>0</v>
      </c>
      <c r="G15" s="222">
        <f>IF(I9=1,F15*'Mode d''emploi'!D31,F15*'Mode d''emploi'!D28)</f>
        <v>0</v>
      </c>
      <c r="H15" s="215">
        <v>1</v>
      </c>
      <c r="I15" s="222">
        <f>I4*H15/'Mode d''emploi'!F28</f>
        <v>0</v>
      </c>
      <c r="J15" s="222">
        <f>I15*'Mode d''emploi'!D28</f>
        <v>0</v>
      </c>
      <c r="K15" s="224" t="s">
        <v>146</v>
      </c>
      <c r="L15" s="225" t="s">
        <v>147</v>
      </c>
      <c r="M15" s="226"/>
      <c r="N15" s="117"/>
      <c r="O15" s="131"/>
      <c r="P15" s="208"/>
      <c r="Q15" s="132"/>
    </row>
    <row r="16" spans="1:17" s="66" customFormat="1" ht="15">
      <c r="A16" s="532" t="s">
        <v>148</v>
      </c>
      <c r="B16" s="532"/>
      <c r="C16" s="532"/>
      <c r="D16" s="532"/>
      <c r="E16" s="221">
        <v>1</v>
      </c>
      <c r="F16" s="222">
        <f>I5*E16/'Mode d''emploi'!F28</f>
        <v>0</v>
      </c>
      <c r="G16" s="222">
        <f>IF(I9=1,F16*'Mode d''emploi'!D31,F16*'Mode d''emploi'!D28)</f>
        <v>0</v>
      </c>
      <c r="H16" s="221">
        <v>1</v>
      </c>
      <c r="I16" s="222">
        <f>I5*H16/'Mode d''emploi'!F28</f>
        <v>0</v>
      </c>
      <c r="J16" s="222">
        <f>IF(I10=1,I16*'Mode d''emploi'!D29,I16*'Mode d''emploi'!D28)</f>
        <v>0</v>
      </c>
      <c r="K16" s="224" t="s">
        <v>146</v>
      </c>
      <c r="L16" s="225"/>
      <c r="M16" s="226"/>
      <c r="N16" s="117"/>
      <c r="O16" s="131"/>
      <c r="P16" s="208"/>
      <c r="Q16" s="132"/>
    </row>
    <row r="17" spans="1:17" s="66" customFormat="1" ht="15">
      <c r="A17" s="533"/>
      <c r="B17" s="533"/>
      <c r="C17" s="533"/>
      <c r="D17" s="533"/>
      <c r="E17" s="189"/>
      <c r="F17" s="222">
        <f>I6*E16/'Mode d''emploi'!F28</f>
        <v>0</v>
      </c>
      <c r="G17" s="222">
        <f>IF(I9=1,F17*'Mode d''emploi'!D31,F17*'Mode d''emploi'!D28)</f>
        <v>0</v>
      </c>
      <c r="H17" s="227">
        <v>2</v>
      </c>
      <c r="I17" s="222">
        <f>I6*H17/'Mode d''emploi'!F28</f>
        <v>0</v>
      </c>
      <c r="J17" s="222">
        <f>IF(I10=1,I17*'Mode d''emploi'!D29,I17*'Mode d''emploi'!D28)</f>
        <v>0</v>
      </c>
      <c r="K17" s="224"/>
      <c r="L17" s="225"/>
      <c r="M17" s="226"/>
      <c r="N17" s="117"/>
      <c r="O17" s="131"/>
      <c r="P17" s="208"/>
      <c r="Q17" s="132"/>
    </row>
    <row r="18" spans="1:17" s="66" customFormat="1" ht="15">
      <c r="A18" s="533"/>
      <c r="B18" s="533"/>
      <c r="C18" s="533"/>
      <c r="D18" s="533"/>
      <c r="E18" s="189"/>
      <c r="F18" s="222">
        <f>I7*E16/'Mode d''emploi'!F28</f>
        <v>0</v>
      </c>
      <c r="G18" s="222">
        <f>IF(I9=1,F18*'Mode d''emploi'!D31,F18*'Mode d''emploi'!D28)</f>
        <v>0</v>
      </c>
      <c r="H18" s="227">
        <v>4</v>
      </c>
      <c r="I18" s="222">
        <f>I7*H18/'Mode d''emploi'!F28</f>
        <v>0</v>
      </c>
      <c r="J18" s="222">
        <f>IF(I10=1,I18*'Mode d''emploi'!D29,I18*'Mode d''emploi'!D28)</f>
        <v>0</v>
      </c>
      <c r="K18" s="224"/>
      <c r="L18" s="225"/>
      <c r="M18" s="226"/>
      <c r="N18" s="117"/>
      <c r="O18" s="131"/>
      <c r="P18" s="208"/>
      <c r="Q18" s="132"/>
    </row>
    <row r="19" spans="1:17" s="66" customFormat="1" ht="15">
      <c r="A19" s="532" t="s">
        <v>149</v>
      </c>
      <c r="B19" s="532"/>
      <c r="C19" s="532"/>
      <c r="D19" s="532"/>
      <c r="E19" s="228">
        <v>1</v>
      </c>
      <c r="F19" s="222">
        <f>I4*E19/'Mode d''emploi'!F28</f>
        <v>0</v>
      </c>
      <c r="G19" s="222">
        <f>IF(I9=1,F19*'Mode d''emploi'!D31,F19*'Mode d''emploi'!D28)</f>
        <v>0</v>
      </c>
      <c r="H19" s="228">
        <v>2</v>
      </c>
      <c r="I19" s="222">
        <f>I4*H19/'Mode d''emploi'!F28</f>
        <v>0</v>
      </c>
      <c r="J19" s="222">
        <f>I19*'Mode d''emploi'!D28</f>
        <v>0</v>
      </c>
      <c r="K19" s="224" t="s">
        <v>146</v>
      </c>
      <c r="L19" s="225"/>
      <c r="M19" s="226"/>
      <c r="N19" s="117"/>
      <c r="O19" s="131"/>
      <c r="P19" s="208"/>
      <c r="Q19" s="132"/>
    </row>
    <row r="20" spans="1:17" s="66" customFormat="1" ht="15">
      <c r="A20" s="530" t="s">
        <v>150</v>
      </c>
      <c r="B20" s="530"/>
      <c r="C20" s="530"/>
      <c r="D20" s="530"/>
      <c r="E20" s="234"/>
      <c r="F20" s="235"/>
      <c r="G20" s="235"/>
      <c r="H20" s="236"/>
      <c r="I20" s="235"/>
      <c r="J20" s="235"/>
      <c r="K20" s="235"/>
      <c r="L20" s="235"/>
      <c r="M20" s="237"/>
      <c r="N20" s="117"/>
      <c r="O20" s="131"/>
      <c r="P20" s="208"/>
      <c r="Q20" s="132"/>
    </row>
    <row r="21" spans="1:17" s="66" customFormat="1" ht="15">
      <c r="A21" s="532" t="s">
        <v>151</v>
      </c>
      <c r="B21" s="532"/>
      <c r="C21" s="532"/>
      <c r="D21" s="532"/>
      <c r="E21" s="215">
        <v>0.125</v>
      </c>
      <c r="F21" s="222">
        <f>E21*I8/'Mode d''emploi'!F28</f>
        <v>0</v>
      </c>
      <c r="G21" s="222">
        <f>IF(I9=1,F21*'Mode d''emploi'!D31,F21*'Mode d''emploi'!D28)</f>
        <v>0</v>
      </c>
      <c r="H21" s="238">
        <v>0.25</v>
      </c>
      <c r="I21" s="222">
        <f>H21*I8*I5/'Mode d''emploi'!F28</f>
        <v>0</v>
      </c>
      <c r="J21" s="222">
        <f>IF(I10=1,I21*'Mode d''emploi'!D29,I21*'Mode d''emploi'!D28)</f>
        <v>0</v>
      </c>
      <c r="K21" s="224" t="s">
        <v>152</v>
      </c>
      <c r="L21" s="225"/>
      <c r="M21" s="226"/>
      <c r="N21" s="117"/>
      <c r="O21" s="131"/>
      <c r="P21" s="208"/>
      <c r="Q21" s="132"/>
    </row>
    <row r="22" spans="1:17" s="66" customFormat="1" ht="15">
      <c r="A22" s="533"/>
      <c r="B22" s="533"/>
      <c r="C22" s="533"/>
      <c r="D22" s="533"/>
      <c r="E22" s="189"/>
      <c r="F22" s="189"/>
      <c r="G22" s="189"/>
      <c r="H22" s="239">
        <v>0.5</v>
      </c>
      <c r="I22" s="222">
        <f>H22*I8*I6/'Mode d''emploi'!F28</f>
        <v>0</v>
      </c>
      <c r="J22" s="222">
        <f>IF(I10=1,I22*'Mode d''emploi'!D29,I22*'Mode d''emploi'!D28)</f>
        <v>0</v>
      </c>
      <c r="K22" s="224"/>
      <c r="L22" s="225"/>
      <c r="M22" s="226"/>
      <c r="N22" s="117"/>
      <c r="O22" s="131"/>
      <c r="P22" s="208"/>
      <c r="Q22" s="132"/>
    </row>
    <row r="23" spans="1:17" s="66" customFormat="1" ht="15">
      <c r="A23" s="533"/>
      <c r="B23" s="533"/>
      <c r="C23" s="533"/>
      <c r="D23" s="533"/>
      <c r="E23" s="189"/>
      <c r="F23" s="189"/>
      <c r="G23" s="189"/>
      <c r="H23" s="239">
        <v>1</v>
      </c>
      <c r="I23" s="222">
        <f>H23*I8*I7/'Mode d''emploi'!F28</f>
        <v>0</v>
      </c>
      <c r="J23" s="222">
        <f>IF(I10=1,I23*'Mode d''emploi'!D29,I23*'Mode d''emploi'!D28)</f>
        <v>0</v>
      </c>
      <c r="K23" s="224"/>
      <c r="L23" s="225"/>
      <c r="M23" s="226"/>
      <c r="N23" s="117"/>
      <c r="O23" s="131"/>
      <c r="P23" s="208"/>
      <c r="Q23" s="132"/>
    </row>
    <row r="24" spans="1:17" s="66" customFormat="1" ht="15">
      <c r="A24" s="532" t="s">
        <v>153</v>
      </c>
      <c r="B24" s="532"/>
      <c r="C24" s="532"/>
      <c r="D24" s="532"/>
      <c r="E24" s="240">
        <v>0.125</v>
      </c>
      <c r="F24" s="222">
        <f>E24*I8*I5/'Mode d''emploi'!F28</f>
        <v>0</v>
      </c>
      <c r="G24" s="223">
        <f>IF(I9=1,F24*'Mode d''emploi'!D31,F24*'Mode d''emploi'!D28)</f>
        <v>0</v>
      </c>
      <c r="H24" s="241">
        <v>0.5</v>
      </c>
      <c r="I24" s="222">
        <f>H24*I8*I5/'Mode d''emploi'!F28</f>
        <v>0</v>
      </c>
      <c r="J24" s="222">
        <f>IF(I10=1,I24*'Mode d''emploi'!D29,I24*'Mode d''emploi'!D28)</f>
        <v>0</v>
      </c>
      <c r="K24" s="224" t="s">
        <v>152</v>
      </c>
      <c r="L24" s="225" t="s">
        <v>154</v>
      </c>
      <c r="M24" s="226"/>
      <c r="N24" s="117"/>
      <c r="O24" s="131"/>
      <c r="P24" s="208"/>
      <c r="Q24" s="132"/>
    </row>
    <row r="25" spans="1:17" s="66" customFormat="1" ht="15">
      <c r="A25" s="533"/>
      <c r="B25" s="533"/>
      <c r="C25" s="533"/>
      <c r="D25" s="533"/>
      <c r="E25" s="240">
        <v>0.25</v>
      </c>
      <c r="F25" s="222">
        <f>E25*I8*I6/'Mode d''emploi'!F28</f>
        <v>0</v>
      </c>
      <c r="G25" s="223">
        <f>IF(I9=1,F25*'Mode d''emploi'!D31,F25*'Mode d''emploi'!D28)</f>
        <v>0</v>
      </c>
      <c r="H25" s="241">
        <v>1</v>
      </c>
      <c r="I25" s="222">
        <f>H25*I8*I6/'Mode d''emploi'!F28</f>
        <v>0</v>
      </c>
      <c r="J25" s="222">
        <f>IF(I10=1,I25*'Mode d''emploi'!D29,I25*'Mode d''emploi'!D28)</f>
        <v>0</v>
      </c>
      <c r="K25" s="224"/>
      <c r="L25" s="225"/>
      <c r="M25" s="226"/>
      <c r="N25" s="117"/>
      <c r="O25" s="131"/>
      <c r="P25" s="208"/>
      <c r="Q25" s="132"/>
    </row>
    <row r="26" spans="1:17" s="66" customFormat="1" ht="15">
      <c r="A26" s="533"/>
      <c r="B26" s="533"/>
      <c r="C26" s="533"/>
      <c r="D26" s="533"/>
      <c r="E26" s="242">
        <v>0.5</v>
      </c>
      <c r="F26" s="222">
        <f>E26*I8*I7/'Mode d''emploi'!F28</f>
        <v>0</v>
      </c>
      <c r="G26" s="223">
        <f>IF(I9=1,F26*'Mode d''emploi'!D31,F26*'Mode d''emploi'!D28)</f>
        <v>0</v>
      </c>
      <c r="H26" s="243">
        <v>2</v>
      </c>
      <c r="I26" s="222">
        <f>H26*I8*I7/'Mode d''emploi'!F28</f>
        <v>0</v>
      </c>
      <c r="J26" s="222">
        <f>IF(I10=1,I26*'Mode d''emploi'!D29,I26*'Mode d''emploi'!D28)</f>
        <v>0</v>
      </c>
      <c r="K26" s="224"/>
      <c r="L26" s="225"/>
      <c r="M26" s="226"/>
      <c r="N26" s="117"/>
      <c r="O26" s="131"/>
      <c r="P26" s="208"/>
      <c r="Q26" s="132"/>
    </row>
    <row r="27" spans="1:17" s="66" customFormat="1" ht="15">
      <c r="A27" s="530" t="s">
        <v>155</v>
      </c>
      <c r="B27" s="530"/>
      <c r="C27" s="530"/>
      <c r="D27" s="530"/>
      <c r="E27" s="234"/>
      <c r="F27" s="235"/>
      <c r="G27" s="235"/>
      <c r="H27" s="244"/>
      <c r="I27" s="235"/>
      <c r="J27" s="235"/>
      <c r="K27" s="235"/>
      <c r="L27" s="235"/>
      <c r="M27" s="237"/>
      <c r="N27" s="117"/>
      <c r="O27" s="131"/>
      <c r="P27" s="208"/>
      <c r="Q27" s="132"/>
    </row>
    <row r="28" spans="1:17" s="66" customFormat="1" ht="15">
      <c r="A28" s="532" t="s">
        <v>156</v>
      </c>
      <c r="B28" s="532"/>
      <c r="C28" s="532"/>
      <c r="D28" s="532"/>
      <c r="E28" s="245"/>
      <c r="F28" s="246"/>
      <c r="G28" s="246"/>
      <c r="H28" s="247">
        <v>0</v>
      </c>
      <c r="I28" s="222">
        <f>E6*H28</f>
        <v>0</v>
      </c>
      <c r="J28" s="222">
        <f>IF(I10=1,I28*'Mode d''emploi'!D29,I28*'Mode d''emploi'!D28)</f>
        <v>0</v>
      </c>
      <c r="K28" s="224" t="s">
        <v>160</v>
      </c>
      <c r="L28" s="225"/>
      <c r="M28" s="226"/>
      <c r="N28" s="117"/>
      <c r="O28" s="131"/>
      <c r="P28" s="208"/>
      <c r="Q28" s="132"/>
    </row>
    <row r="29" spans="1:17" s="66" customFormat="1" ht="15">
      <c r="A29" s="532" t="s">
        <v>158</v>
      </c>
      <c r="B29" s="532"/>
      <c r="C29" s="532"/>
      <c r="D29" s="532"/>
      <c r="E29" s="245" t="s">
        <v>159</v>
      </c>
      <c r="F29" s="246" t="s">
        <v>159</v>
      </c>
      <c r="G29" s="246"/>
      <c r="H29" s="247">
        <v>0</v>
      </c>
      <c r="I29" s="248">
        <f>E6*H29</f>
        <v>0</v>
      </c>
      <c r="J29" s="248">
        <f>IF(I10=1,I29*'Mode d''emploi'!D29,I29*'Mode d''emploi'!D28)</f>
        <v>0</v>
      </c>
      <c r="K29" s="224" t="s">
        <v>160</v>
      </c>
      <c r="L29" s="225"/>
      <c r="M29" s="226"/>
      <c r="N29" s="117"/>
      <c r="O29" s="131"/>
      <c r="P29" s="208"/>
      <c r="Q29" s="132"/>
    </row>
    <row r="30" spans="1:17" s="66" customFormat="1" ht="15">
      <c r="A30" s="533" t="s">
        <v>161</v>
      </c>
      <c r="B30" s="533"/>
      <c r="C30" s="533"/>
      <c r="D30" s="533"/>
      <c r="E30" s="245" t="s">
        <v>159</v>
      </c>
      <c r="F30" s="246" t="s">
        <v>159</v>
      </c>
      <c r="G30" s="246"/>
      <c r="H30" s="247">
        <v>0.01</v>
      </c>
      <c r="I30" s="248">
        <f>E6*H30</f>
        <v>0</v>
      </c>
      <c r="J30" s="248">
        <f>IF(I10=1,I30*'Mode d''emploi'!D29,I30*'Mode d''emploi'!D28)</f>
        <v>0</v>
      </c>
      <c r="K30" s="224" t="s">
        <v>160</v>
      </c>
      <c r="L30" s="225"/>
      <c r="M30" s="226"/>
      <c r="N30" s="117"/>
      <c r="O30" s="131"/>
      <c r="P30" s="208"/>
      <c r="Q30" s="132"/>
    </row>
    <row r="31" spans="1:17" s="66" customFormat="1" ht="15">
      <c r="A31" s="533" t="s">
        <v>162</v>
      </c>
      <c r="B31" s="533"/>
      <c r="C31" s="533"/>
      <c r="D31" s="533"/>
      <c r="E31" s="245"/>
      <c r="F31" s="246"/>
      <c r="G31" s="246"/>
      <c r="H31" s="247">
        <v>0.2</v>
      </c>
      <c r="I31" s="248">
        <f>H31*E8</f>
        <v>0</v>
      </c>
      <c r="J31" s="248">
        <f>IF(I10=1,I31*'Mode d''emploi'!D29,I31*'Mode d''emploi'!D28)</f>
        <v>0</v>
      </c>
      <c r="K31" s="224" t="s">
        <v>232</v>
      </c>
      <c r="L31" s="225"/>
      <c r="M31" s="226"/>
      <c r="N31" s="117"/>
      <c r="O31" s="131"/>
      <c r="P31" s="208"/>
      <c r="Q31" s="132"/>
    </row>
    <row r="32" spans="1:17" s="66" customFormat="1" ht="15">
      <c r="A32" s="533" t="s">
        <v>165</v>
      </c>
      <c r="B32" s="533"/>
      <c r="C32" s="533"/>
      <c r="D32" s="533"/>
      <c r="E32" s="251" t="s">
        <v>166</v>
      </c>
      <c r="F32" s="257" t="s">
        <v>159</v>
      </c>
      <c r="G32" s="257"/>
      <c r="H32" s="253" t="s">
        <v>166</v>
      </c>
      <c r="I32" s="370"/>
      <c r="J32" s="370"/>
      <c r="K32" s="224" t="s">
        <v>160</v>
      </c>
      <c r="L32" s="225"/>
      <c r="M32" s="226"/>
      <c r="N32" s="117"/>
      <c r="O32" s="131"/>
      <c r="P32" s="208"/>
      <c r="Q32" s="132"/>
    </row>
    <row r="33" spans="1:17" s="66" customFormat="1" ht="15">
      <c r="A33" s="530" t="s">
        <v>167</v>
      </c>
      <c r="B33" s="530"/>
      <c r="C33" s="530"/>
      <c r="D33" s="530"/>
      <c r="E33" s="256"/>
      <c r="F33" s="257"/>
      <c r="G33" s="257"/>
      <c r="H33" s="258"/>
      <c r="I33" s="371"/>
      <c r="J33" s="371"/>
      <c r="K33" s="224"/>
      <c r="L33" s="225"/>
      <c r="M33" s="226"/>
      <c r="N33" s="117"/>
      <c r="O33" s="131"/>
      <c r="P33" s="208"/>
      <c r="Q33" s="132"/>
    </row>
    <row r="34" spans="1:17" s="66" customFormat="1" ht="15">
      <c r="A34" s="537"/>
      <c r="B34" s="537"/>
      <c r="C34" s="537"/>
      <c r="D34" s="537"/>
      <c r="E34" s="256"/>
      <c r="F34" s="257"/>
      <c r="G34" s="257"/>
      <c r="H34" s="258"/>
      <c r="I34" s="372"/>
      <c r="J34" s="372"/>
      <c r="K34" s="246"/>
      <c r="L34" s="263"/>
      <c r="M34" s="226"/>
      <c r="N34" s="117"/>
      <c r="O34" s="131"/>
      <c r="P34" s="208"/>
      <c r="Q34" s="132"/>
    </row>
    <row r="35" spans="1:17" s="66" customFormat="1" ht="15">
      <c r="A35" s="537"/>
      <c r="B35" s="537"/>
      <c r="C35" s="537"/>
      <c r="D35" s="537"/>
      <c r="E35" s="256"/>
      <c r="F35" s="257"/>
      <c r="G35" s="257"/>
      <c r="H35" s="258"/>
      <c r="I35" s="372"/>
      <c r="J35" s="372"/>
      <c r="K35" s="246"/>
      <c r="L35" s="263"/>
      <c r="M35" s="226"/>
      <c r="N35" s="117"/>
      <c r="O35" s="131"/>
      <c r="P35" s="208"/>
      <c r="Q35" s="132"/>
    </row>
    <row r="36" spans="1:17" s="66" customFormat="1" ht="15">
      <c r="A36" s="373"/>
      <c r="B36" s="374"/>
      <c r="C36" s="374"/>
      <c r="D36" s="374"/>
      <c r="E36" s="375"/>
      <c r="F36" s="257"/>
      <c r="G36" s="257"/>
      <c r="H36" s="258"/>
      <c r="I36" s="372"/>
      <c r="J36" s="301"/>
      <c r="K36" s="246"/>
      <c r="L36" s="263"/>
      <c r="M36" s="226"/>
      <c r="N36" s="117"/>
      <c r="O36" s="131"/>
      <c r="P36" s="208"/>
      <c r="Q36" s="132"/>
    </row>
    <row r="37" spans="1:17" s="66" customFormat="1" ht="15">
      <c r="A37" s="376" t="s">
        <v>168</v>
      </c>
      <c r="B37" s="377"/>
      <c r="C37" s="377"/>
      <c r="D37" s="378"/>
      <c r="E37" s="266"/>
      <c r="F37" s="267"/>
      <c r="G37" s="267"/>
      <c r="H37" s="268"/>
      <c r="I37" s="267"/>
      <c r="J37" s="267"/>
      <c r="K37" s="267"/>
      <c r="L37" s="267"/>
      <c r="M37" s="269"/>
      <c r="N37" s="117"/>
      <c r="O37" s="131"/>
      <c r="P37" s="208"/>
      <c r="Q37" s="132"/>
    </row>
    <row r="38" spans="1:17" s="66" customFormat="1" ht="15">
      <c r="A38" s="544" t="s">
        <v>33</v>
      </c>
      <c r="B38" s="544"/>
      <c r="C38" s="544"/>
      <c r="D38" s="544"/>
      <c r="E38" s="270"/>
      <c r="F38" s="271"/>
      <c r="G38" s="271"/>
      <c r="H38" s="272"/>
      <c r="I38" s="213"/>
      <c r="J38" s="213"/>
      <c r="K38" s="213"/>
      <c r="L38" s="213"/>
      <c r="M38" s="273"/>
      <c r="N38" s="117"/>
      <c r="O38" s="131"/>
      <c r="P38" s="208"/>
      <c r="Q38" s="132"/>
    </row>
    <row r="39" spans="1:13" s="66" customFormat="1" ht="15">
      <c r="A39" s="532" t="s">
        <v>233</v>
      </c>
      <c r="B39" s="532"/>
      <c r="C39" s="532"/>
      <c r="D39" s="532"/>
      <c r="E39" s="274"/>
      <c r="F39" s="275"/>
      <c r="G39" s="275"/>
      <c r="H39" s="276">
        <v>0.05</v>
      </c>
      <c r="I39" s="222">
        <f>E3*H39</f>
        <v>0</v>
      </c>
      <c r="J39" s="277">
        <f>I39*'Mode d''emploi'!D28</f>
        <v>0</v>
      </c>
      <c r="K39" s="224" t="s">
        <v>170</v>
      </c>
      <c r="L39" s="225"/>
      <c r="M39" s="264"/>
    </row>
    <row r="40" spans="1:13" s="250" customFormat="1" ht="15">
      <c r="A40" s="532" t="s">
        <v>171</v>
      </c>
      <c r="B40" s="532"/>
      <c r="C40" s="532"/>
      <c r="D40" s="532"/>
      <c r="E40" s="274"/>
      <c r="F40" s="275"/>
      <c r="G40" s="275"/>
      <c r="H40" s="276">
        <v>0.02</v>
      </c>
      <c r="I40" s="278">
        <f>IF(I10=1,H40*(E5+E6+E7),0)</f>
        <v>0</v>
      </c>
      <c r="J40" s="277">
        <f>IF(I10=1,I40*'Mode d''emploi'!D29,I40*'Mode d''emploi'!D28)</f>
        <v>0</v>
      </c>
      <c r="K40" s="224" t="s">
        <v>172</v>
      </c>
      <c r="L40" s="225" t="s">
        <v>173</v>
      </c>
      <c r="M40" s="265"/>
    </row>
    <row r="41" spans="1:13" s="66" customFormat="1" ht="15">
      <c r="A41" s="532" t="s">
        <v>174</v>
      </c>
      <c r="B41" s="532"/>
      <c r="C41" s="532"/>
      <c r="D41" s="532"/>
      <c r="E41" s="274"/>
      <c r="F41" s="275"/>
      <c r="G41" s="275"/>
      <c r="H41" s="276">
        <v>0.01</v>
      </c>
      <c r="I41" s="222">
        <f>IF(I10=1,H41*(E5+E6+E7),0)</f>
        <v>0</v>
      </c>
      <c r="J41" s="277">
        <f>IF(I10=1,I41*'Mode d''emploi'!D29,I41*'Mode d''emploi'!D28)</f>
        <v>0</v>
      </c>
      <c r="K41" s="224" t="s">
        <v>175</v>
      </c>
      <c r="L41" s="225" t="s">
        <v>173</v>
      </c>
      <c r="M41" s="264"/>
    </row>
    <row r="42" spans="1:13" s="66" customFormat="1" ht="15">
      <c r="A42" s="532" t="s">
        <v>176</v>
      </c>
      <c r="B42" s="532"/>
      <c r="C42" s="532"/>
      <c r="D42" s="532"/>
      <c r="E42" s="274"/>
      <c r="F42" s="275"/>
      <c r="G42" s="275"/>
      <c r="H42" s="276">
        <v>0.01</v>
      </c>
      <c r="I42" s="222">
        <f>IF(I10=1,H42*(E5+E6+E7),0)</f>
        <v>0</v>
      </c>
      <c r="J42" s="277">
        <f>IF(I10=1,I42*'Mode d''emploi'!D29,I42*'Mode d''emploi'!D28)</f>
        <v>0</v>
      </c>
      <c r="K42" s="224" t="s">
        <v>234</v>
      </c>
      <c r="L42" s="225" t="s">
        <v>173</v>
      </c>
      <c r="M42" s="264"/>
    </row>
    <row r="43" spans="1:13" s="66" customFormat="1" ht="15">
      <c r="A43" s="541" t="s">
        <v>235</v>
      </c>
      <c r="B43" s="541"/>
      <c r="C43" s="541"/>
      <c r="D43" s="541"/>
      <c r="E43" s="274"/>
      <c r="F43" s="275"/>
      <c r="G43" s="275"/>
      <c r="H43" s="251">
        <v>0.01</v>
      </c>
      <c r="I43" s="229">
        <f>IF(I10=1,H43*(E5+E6+E7),0)</f>
        <v>0</v>
      </c>
      <c r="J43" s="277">
        <f>IF(I10=1,I43*'Mode d''emploi'!D29,I43*'Mode d''emploi'!D28)</f>
        <v>0</v>
      </c>
      <c r="K43" s="224" t="s">
        <v>234</v>
      </c>
      <c r="L43" s="225" t="s">
        <v>173</v>
      </c>
      <c r="M43" s="264"/>
    </row>
    <row r="44" spans="1:13" s="66" customFormat="1" ht="15">
      <c r="A44" s="545" t="s">
        <v>34</v>
      </c>
      <c r="B44" s="545"/>
      <c r="C44" s="545"/>
      <c r="D44" s="545"/>
      <c r="E44" s="282"/>
      <c r="F44" s="235"/>
      <c r="G44" s="235"/>
      <c r="H44" s="283"/>
      <c r="I44" s="235"/>
      <c r="J44" s="235"/>
      <c r="K44" s="235"/>
      <c r="L44" s="235"/>
      <c r="M44" s="284"/>
    </row>
    <row r="45" spans="1:13" s="66" customFormat="1" ht="15">
      <c r="A45" s="532" t="s">
        <v>179</v>
      </c>
      <c r="B45" s="532"/>
      <c r="C45" s="532"/>
      <c r="D45" s="532"/>
      <c r="E45" s="224"/>
      <c r="F45" s="224"/>
      <c r="G45" s="224"/>
      <c r="H45" s="276">
        <v>0.02</v>
      </c>
      <c r="I45" s="222">
        <f>H45*E3</f>
        <v>0</v>
      </c>
      <c r="J45" s="277">
        <f>I45*'Mode d''emploi'!D28</f>
        <v>0</v>
      </c>
      <c r="K45" s="224" t="s">
        <v>236</v>
      </c>
      <c r="L45" s="225"/>
      <c r="M45" s="264"/>
    </row>
    <row r="46" spans="1:13" s="66" customFormat="1" ht="15">
      <c r="A46" s="532" t="s">
        <v>237</v>
      </c>
      <c r="B46" s="532"/>
      <c r="C46" s="532"/>
      <c r="D46" s="532"/>
      <c r="E46" s="224"/>
      <c r="F46" s="224"/>
      <c r="G46" s="224"/>
      <c r="H46" s="251">
        <v>0.02</v>
      </c>
      <c r="I46" s="229">
        <f>IF(I10=0,(E5+E6+E7)*H46,0)</f>
        <v>0</v>
      </c>
      <c r="J46" s="285">
        <f>IF(I10=1,I46*'Mode d''emploi'!D29,I46*'Mode d''emploi'!D28)</f>
        <v>0</v>
      </c>
      <c r="K46" s="224" t="s">
        <v>182</v>
      </c>
      <c r="L46" s="225"/>
      <c r="M46" s="264"/>
    </row>
    <row r="47" spans="1:13" s="66" customFormat="1" ht="15">
      <c r="A47" s="545" t="s">
        <v>35</v>
      </c>
      <c r="B47" s="545"/>
      <c r="C47" s="545"/>
      <c r="D47" s="545"/>
      <c r="E47" s="282"/>
      <c r="F47" s="235"/>
      <c r="G47" s="235"/>
      <c r="H47" s="283"/>
      <c r="I47" s="235"/>
      <c r="J47" s="235"/>
      <c r="K47" s="235"/>
      <c r="L47" s="235"/>
      <c r="M47" s="284"/>
    </row>
    <row r="48" spans="1:13" s="66" customFormat="1" ht="15">
      <c r="A48" s="532" t="s">
        <v>183</v>
      </c>
      <c r="B48" s="532"/>
      <c r="C48" s="532"/>
      <c r="D48" s="532"/>
      <c r="E48" s="287"/>
      <c r="F48" s="288"/>
      <c r="G48" s="288"/>
      <c r="H48" s="247">
        <v>0.005</v>
      </c>
      <c r="I48" s="289">
        <f>H48*E11</f>
        <v>0</v>
      </c>
      <c r="J48" s="290">
        <f>(F11*H48*'Mode d''emploi'!D28)+('Mode d''emploi'!D29*F8*'Coûts_gains variables_ Dom1'!H48)</f>
        <v>0</v>
      </c>
      <c r="K48" s="379" t="s">
        <v>184</v>
      </c>
      <c r="L48" s="291"/>
      <c r="M48" s="264"/>
    </row>
    <row r="49" spans="1:13" s="66" customFormat="1" ht="15">
      <c r="A49" s="532" t="s">
        <v>185</v>
      </c>
      <c r="B49" s="532"/>
      <c r="C49" s="532"/>
      <c r="D49" s="532"/>
      <c r="E49" s="224"/>
      <c r="F49" s="224"/>
      <c r="G49" s="224"/>
      <c r="H49" s="251">
        <v>0.02</v>
      </c>
      <c r="I49" s="222">
        <f>H49*E6</f>
        <v>0</v>
      </c>
      <c r="J49" s="277">
        <f>IF(I10=1,I49*'Mode d''emploi'!D29,I49*'Mode d''emploi'!D29)</f>
        <v>0</v>
      </c>
      <c r="K49" s="288" t="s">
        <v>182</v>
      </c>
      <c r="L49" s="225"/>
      <c r="M49" s="264"/>
    </row>
    <row r="50" spans="1:13" s="250" customFormat="1" ht="15">
      <c r="A50" s="545" t="s">
        <v>36</v>
      </c>
      <c r="B50" s="545"/>
      <c r="C50" s="545"/>
      <c r="D50" s="545"/>
      <c r="E50" s="293"/>
      <c r="F50" s="235"/>
      <c r="G50" s="235"/>
      <c r="H50" s="283"/>
      <c r="I50" s="294"/>
      <c r="J50" s="294"/>
      <c r="K50" s="294"/>
      <c r="L50" s="295"/>
      <c r="M50" s="284"/>
    </row>
    <row r="51" spans="1:13" s="66" customFormat="1" ht="15">
      <c r="A51" s="532" t="s">
        <v>186</v>
      </c>
      <c r="B51" s="532"/>
      <c r="C51" s="532"/>
      <c r="D51" s="532"/>
      <c r="E51" s="296"/>
      <c r="F51" s="297"/>
      <c r="G51" s="297"/>
      <c r="H51" s="247">
        <v>0.01</v>
      </c>
      <c r="I51" s="222">
        <f>IF(I10=1,0,E6*H51)</f>
        <v>0</v>
      </c>
      <c r="J51" s="290">
        <f>I51*'Mode d''emploi'!D27</f>
        <v>0</v>
      </c>
      <c r="K51" s="224" t="s">
        <v>160</v>
      </c>
      <c r="L51" s="225" t="s">
        <v>188</v>
      </c>
      <c r="M51" s="264"/>
    </row>
    <row r="52" spans="1:13" s="66" customFormat="1" ht="15">
      <c r="A52" s="532" t="s">
        <v>189</v>
      </c>
      <c r="B52" s="532"/>
      <c r="C52" s="532"/>
      <c r="D52" s="532"/>
      <c r="E52" s="274"/>
      <c r="F52" s="274"/>
      <c r="G52" s="274"/>
      <c r="H52" s="247">
        <v>0.1</v>
      </c>
      <c r="I52" s="289">
        <f>H52*L2*F11*L3</f>
        <v>0</v>
      </c>
      <c r="J52" s="290">
        <f>I52*'Mode d''emploi'!D28</f>
        <v>0</v>
      </c>
      <c r="K52" s="288" t="s">
        <v>238</v>
      </c>
      <c r="L52" s="291"/>
      <c r="M52" s="264"/>
    </row>
    <row r="53" spans="1:13" s="250" customFormat="1" ht="15">
      <c r="A53" s="532" t="s">
        <v>191</v>
      </c>
      <c r="B53" s="532"/>
      <c r="C53" s="532"/>
      <c r="D53" s="532"/>
      <c r="E53" s="274"/>
      <c r="F53" s="274"/>
      <c r="G53" s="274"/>
      <c r="H53" s="247">
        <v>0.005</v>
      </c>
      <c r="I53" s="222">
        <f>E6*H53</f>
        <v>0</v>
      </c>
      <c r="J53" s="290">
        <f>I53*'Mode d''emploi'!D29</f>
        <v>0</v>
      </c>
      <c r="K53" s="224" t="s">
        <v>160</v>
      </c>
      <c r="L53" s="225"/>
      <c r="M53" s="265"/>
    </row>
    <row r="54" spans="1:13" s="66" customFormat="1" ht="15">
      <c r="A54" s="532" t="s">
        <v>193</v>
      </c>
      <c r="B54" s="532"/>
      <c r="C54" s="532"/>
      <c r="D54" s="532"/>
      <c r="E54" s="274"/>
      <c r="F54" s="274"/>
      <c r="G54" s="274"/>
      <c r="H54" s="298">
        <v>0.02</v>
      </c>
      <c r="I54" s="229">
        <f>H54*L3*L2*F11</f>
        <v>0</v>
      </c>
      <c r="J54" s="290">
        <f>I54*'Mode d''emploi'!D30</f>
        <v>0</v>
      </c>
      <c r="K54" s="224" t="s">
        <v>239</v>
      </c>
      <c r="L54" s="225"/>
      <c r="M54" s="264"/>
    </row>
    <row r="55" spans="1:13" s="66" customFormat="1" ht="15">
      <c r="A55" s="541"/>
      <c r="B55" s="541"/>
      <c r="C55" s="541"/>
      <c r="D55" s="541"/>
      <c r="E55" s="224"/>
      <c r="F55" s="224"/>
      <c r="G55" s="224"/>
      <c r="H55" s="299"/>
      <c r="I55" s="246"/>
      <c r="J55" s="263"/>
      <c r="K55" s="224"/>
      <c r="L55" s="225"/>
      <c r="M55" s="264"/>
    </row>
    <row r="56" spans="1:13" s="66" customFormat="1" ht="15">
      <c r="A56" s="530" t="s">
        <v>37</v>
      </c>
      <c r="B56" s="530"/>
      <c r="C56" s="530"/>
      <c r="D56" s="530"/>
      <c r="E56" s="282"/>
      <c r="F56" s="235"/>
      <c r="G56" s="235"/>
      <c r="H56" s="283"/>
      <c r="I56" s="236"/>
      <c r="J56" s="236"/>
      <c r="K56" s="236"/>
      <c r="L56" s="236"/>
      <c r="M56" s="284"/>
    </row>
    <row r="57" spans="1:13" s="66" customFormat="1" ht="15">
      <c r="A57" s="541" t="s">
        <v>195</v>
      </c>
      <c r="B57" s="541"/>
      <c r="C57" s="541"/>
      <c r="D57" s="541"/>
      <c r="E57" s="288"/>
      <c r="F57" s="288"/>
      <c r="G57" s="288"/>
      <c r="H57" s="247">
        <v>0.02</v>
      </c>
      <c r="I57" s="222">
        <f>H57*E6</f>
        <v>0</v>
      </c>
      <c r="J57" s="277">
        <f>IF(I10=1,0,I57*'Mode d''emploi'!D28)</f>
        <v>0</v>
      </c>
      <c r="K57" s="288" t="s">
        <v>196</v>
      </c>
      <c r="L57" s="225"/>
      <c r="M57" s="264"/>
    </row>
    <row r="58" spans="1:13" s="66" customFormat="1" ht="15">
      <c r="A58" s="541" t="s">
        <v>197</v>
      </c>
      <c r="B58" s="541"/>
      <c r="C58" s="541"/>
      <c r="D58" s="541"/>
      <c r="E58" s="288"/>
      <c r="F58" s="288"/>
      <c r="G58" s="288"/>
      <c r="H58" s="300" t="s">
        <v>198</v>
      </c>
      <c r="I58" s="222"/>
      <c r="J58" s="277"/>
      <c r="K58" s="288" t="s">
        <v>196</v>
      </c>
      <c r="L58" s="225"/>
      <c r="M58" s="264"/>
    </row>
    <row r="59" spans="1:13" s="66" customFormat="1" ht="15">
      <c r="A59" s="532" t="s">
        <v>199</v>
      </c>
      <c r="B59" s="532"/>
      <c r="C59" s="532"/>
      <c r="D59" s="532"/>
      <c r="E59" s="296"/>
      <c r="F59" s="288"/>
      <c r="G59" s="288"/>
      <c r="H59" s="247">
        <v>0.05</v>
      </c>
      <c r="I59" s="222">
        <f>H59*E8</f>
        <v>0</v>
      </c>
      <c r="J59" s="277">
        <f>I59*'Mode d''emploi'!D29</f>
        <v>0</v>
      </c>
      <c r="K59" s="224" t="s">
        <v>240</v>
      </c>
      <c r="L59" s="225"/>
      <c r="M59" s="264"/>
    </row>
    <row r="60" spans="1:13" s="66" customFormat="1" ht="15">
      <c r="A60" s="532" t="s">
        <v>241</v>
      </c>
      <c r="B60" s="532"/>
      <c r="C60" s="532"/>
      <c r="D60" s="532"/>
      <c r="E60" s="274"/>
      <c r="F60" s="274"/>
      <c r="G60" s="274"/>
      <c r="H60" s="276">
        <v>0.02</v>
      </c>
      <c r="I60" s="222">
        <f>E6*H60</f>
        <v>0</v>
      </c>
      <c r="J60" s="277">
        <f>IF(I10=1,0,I60*'Mode d''emploi'!D28)</f>
        <v>0</v>
      </c>
      <c r="K60" s="288" t="s">
        <v>182</v>
      </c>
      <c r="L60" s="225"/>
      <c r="M60" s="264"/>
    </row>
    <row r="61" spans="1:13" s="66" customFormat="1" ht="15">
      <c r="A61" s="532" t="s">
        <v>203</v>
      </c>
      <c r="B61" s="532"/>
      <c r="C61" s="532"/>
      <c r="D61" s="532"/>
      <c r="E61" s="274"/>
      <c r="F61" s="274"/>
      <c r="G61" s="274"/>
      <c r="H61" s="251">
        <v>0.05</v>
      </c>
      <c r="I61" s="222">
        <f>E9*H61</f>
        <v>0</v>
      </c>
      <c r="J61" s="277">
        <f>I61*'Mode d''emploi'!D28</f>
        <v>0</v>
      </c>
      <c r="K61" s="288" t="s">
        <v>242</v>
      </c>
      <c r="L61" s="225"/>
      <c r="M61" s="264"/>
    </row>
    <row r="62" spans="1:13" s="66" customFormat="1" ht="15">
      <c r="A62" s="530" t="s">
        <v>47</v>
      </c>
      <c r="B62" s="530"/>
      <c r="C62" s="530"/>
      <c r="D62" s="530"/>
      <c r="E62" s="274"/>
      <c r="F62" s="274"/>
      <c r="G62" s="274"/>
      <c r="H62" s="299"/>
      <c r="I62" s="224"/>
      <c r="J62" s="225"/>
      <c r="K62" s="224"/>
      <c r="L62" s="225"/>
      <c r="M62" s="264"/>
    </row>
    <row r="63" spans="1:13" s="66" customFormat="1" ht="15">
      <c r="A63" s="537"/>
      <c r="B63" s="537"/>
      <c r="C63" s="537"/>
      <c r="D63" s="537"/>
      <c r="E63" s="256"/>
      <c r="F63" s="257"/>
      <c r="G63" s="257"/>
      <c r="H63" s="258"/>
      <c r="I63" s="257"/>
      <c r="J63" s="301"/>
      <c r="K63" s="246"/>
      <c r="L63" s="263"/>
      <c r="M63" s="264"/>
    </row>
    <row r="64" spans="1:13" s="66" customFormat="1" ht="15">
      <c r="A64" s="537"/>
      <c r="B64" s="537"/>
      <c r="C64" s="537"/>
      <c r="D64" s="537"/>
      <c r="E64" s="256"/>
      <c r="F64" s="257"/>
      <c r="G64" s="257"/>
      <c r="H64" s="258"/>
      <c r="I64" s="257"/>
      <c r="J64" s="301"/>
      <c r="K64" s="246"/>
      <c r="L64" s="263"/>
      <c r="M64" s="264"/>
    </row>
    <row r="65" spans="1:17" s="66" customFormat="1" ht="15">
      <c r="A65" s="376" t="s">
        <v>205</v>
      </c>
      <c r="B65" s="380"/>
      <c r="C65" s="380"/>
      <c r="D65" s="381"/>
      <c r="E65" s="305"/>
      <c r="F65" s="306"/>
      <c r="G65" s="306"/>
      <c r="H65" s="307"/>
      <c r="I65" s="308"/>
      <c r="J65" s="308"/>
      <c r="K65" s="308"/>
      <c r="L65" s="308"/>
      <c r="M65" s="309"/>
      <c r="N65" s="117"/>
      <c r="O65" s="131"/>
      <c r="P65" s="208"/>
      <c r="Q65" s="132"/>
    </row>
    <row r="66" spans="1:17" s="66" customFormat="1" ht="15">
      <c r="A66" s="543" t="s">
        <v>42</v>
      </c>
      <c r="B66" s="543"/>
      <c r="C66" s="543"/>
      <c r="D66" s="543"/>
      <c r="E66" s="209"/>
      <c r="F66" s="213"/>
      <c r="G66" s="213"/>
      <c r="H66" s="310"/>
      <c r="I66" s="211"/>
      <c r="J66" s="211"/>
      <c r="K66" s="211"/>
      <c r="L66" s="211"/>
      <c r="M66" s="273"/>
      <c r="N66" s="117"/>
      <c r="O66" s="131"/>
      <c r="P66" s="208"/>
      <c r="Q66" s="132"/>
    </row>
    <row r="67" spans="1:13" s="66" customFormat="1" ht="15">
      <c r="A67" s="532" t="s">
        <v>206</v>
      </c>
      <c r="B67" s="532"/>
      <c r="C67" s="532"/>
      <c r="D67" s="532"/>
      <c r="E67" s="224"/>
      <c r="F67" s="224"/>
      <c r="G67" s="224"/>
      <c r="H67" s="247">
        <v>0.02</v>
      </c>
      <c r="I67" s="248">
        <f>E6*H67</f>
        <v>0</v>
      </c>
      <c r="J67" s="311">
        <f>IF(I10=1,0,I67*'Mode d''emploi'!D28)</f>
        <v>0</v>
      </c>
      <c r="K67" s="224" t="s">
        <v>182</v>
      </c>
      <c r="L67" s="312"/>
      <c r="M67" s="264"/>
    </row>
    <row r="68" spans="1:13" s="66" customFormat="1" ht="15">
      <c r="A68" s="532" t="s">
        <v>208</v>
      </c>
      <c r="B68" s="532"/>
      <c r="C68" s="532"/>
      <c r="D68" s="532"/>
      <c r="E68" s="224"/>
      <c r="F68" s="224"/>
      <c r="G68" s="224"/>
      <c r="H68" s="276">
        <v>0.05</v>
      </c>
      <c r="I68" s="248">
        <f>H68*E7</f>
        <v>0</v>
      </c>
      <c r="J68" s="311">
        <f>I68*'Mode d''emploi'!D28</f>
        <v>0</v>
      </c>
      <c r="K68" s="224" t="s">
        <v>209</v>
      </c>
      <c r="L68" s="312"/>
      <c r="M68" s="264"/>
    </row>
    <row r="69" spans="1:13" s="66" customFormat="1" ht="15">
      <c r="A69" s="532" t="s">
        <v>210</v>
      </c>
      <c r="B69" s="532"/>
      <c r="C69" s="532"/>
      <c r="D69" s="532"/>
      <c r="E69" s="224"/>
      <c r="F69" s="224"/>
      <c r="G69" s="224"/>
      <c r="H69" s="276">
        <v>0.05</v>
      </c>
      <c r="I69" s="222">
        <f>H69*E10</f>
        <v>0</v>
      </c>
      <c r="J69" s="277">
        <f>I69*'Mode d''emploi'!D28</f>
        <v>0</v>
      </c>
      <c r="K69" s="224" t="s">
        <v>211</v>
      </c>
      <c r="L69" s="312"/>
      <c r="M69" s="264"/>
    </row>
    <row r="70" spans="1:13" s="66" customFormat="1" ht="15">
      <c r="A70" s="532" t="s">
        <v>212</v>
      </c>
      <c r="B70" s="532"/>
      <c r="C70" s="532"/>
      <c r="D70" s="532"/>
      <c r="E70" s="224"/>
      <c r="F70" s="224"/>
      <c r="G70" s="224"/>
      <c r="H70" s="276" t="s">
        <v>213</v>
      </c>
      <c r="I70" s="246"/>
      <c r="J70" s="382"/>
      <c r="K70" s="224" t="s">
        <v>214</v>
      </c>
      <c r="L70" s="225"/>
      <c r="M70" s="264"/>
    </row>
    <row r="71" spans="1:13" s="66" customFormat="1" ht="15">
      <c r="A71" s="530" t="s">
        <v>215</v>
      </c>
      <c r="B71" s="530"/>
      <c r="C71" s="530"/>
      <c r="D71" s="530"/>
      <c r="E71" s="314"/>
      <c r="F71" s="315"/>
      <c r="G71" s="315"/>
      <c r="H71" s="316"/>
      <c r="I71" s="235"/>
      <c r="J71" s="235"/>
      <c r="K71" s="235"/>
      <c r="L71" s="235"/>
      <c r="M71" s="284"/>
    </row>
    <row r="72" spans="1:13" s="66" customFormat="1" ht="15">
      <c r="A72" s="532" t="s">
        <v>216</v>
      </c>
      <c r="B72" s="532"/>
      <c r="C72" s="532"/>
      <c r="D72" s="532"/>
      <c r="E72" s="274"/>
      <c r="F72" s="274"/>
      <c r="G72" s="274"/>
      <c r="H72" s="276">
        <v>0.02</v>
      </c>
      <c r="I72" s="222">
        <f>E6*H72</f>
        <v>0</v>
      </c>
      <c r="J72" s="277">
        <f>IF(I10=1,I72*'Mode d''emploi'!D29,I72*'Mode d''emploi'!D28)</f>
        <v>0</v>
      </c>
      <c r="K72" s="224" t="s">
        <v>243</v>
      </c>
      <c r="L72" s="225"/>
      <c r="M72" s="264"/>
    </row>
    <row r="73" spans="1:13" s="66" customFormat="1" ht="15">
      <c r="A73" s="532" t="s">
        <v>218</v>
      </c>
      <c r="B73" s="532"/>
      <c r="C73" s="532"/>
      <c r="D73" s="532"/>
      <c r="E73" s="224"/>
      <c r="F73" s="224"/>
      <c r="G73" s="224"/>
      <c r="H73" s="276">
        <v>0.01</v>
      </c>
      <c r="I73" s="222">
        <f>E6*H73</f>
        <v>0</v>
      </c>
      <c r="J73" s="277">
        <f>IF(I10=1,I73*'Mode d''emploi'!D29,I73*'Mode d''emploi'!D28)</f>
        <v>0</v>
      </c>
      <c r="K73" s="224" t="s">
        <v>243</v>
      </c>
      <c r="L73" s="225"/>
      <c r="M73" s="264"/>
    </row>
    <row r="74" spans="1:13" s="66" customFormat="1" ht="15">
      <c r="A74" s="530" t="s">
        <v>44</v>
      </c>
      <c r="B74" s="530"/>
      <c r="C74" s="530"/>
      <c r="D74" s="530"/>
      <c r="E74" s="234"/>
      <c r="F74" s="236"/>
      <c r="G74" s="236"/>
      <c r="H74" s="317"/>
      <c r="I74" s="235"/>
      <c r="J74" s="235"/>
      <c r="K74" s="235"/>
      <c r="L74" s="235"/>
      <c r="M74" s="284"/>
    </row>
    <row r="75" spans="1:13" s="66" customFormat="1" ht="15">
      <c r="A75" s="532" t="s">
        <v>220</v>
      </c>
      <c r="B75" s="532"/>
      <c r="C75" s="532"/>
      <c r="D75" s="532"/>
      <c r="E75" s="274"/>
      <c r="F75" s="274"/>
      <c r="G75" s="274"/>
      <c r="H75" s="276">
        <v>0.05</v>
      </c>
      <c r="I75" s="222">
        <f>H75*L4*I2</f>
        <v>0</v>
      </c>
      <c r="J75" s="277">
        <f>I75*'Mode d''emploi'!D28</f>
        <v>0</v>
      </c>
      <c r="K75" s="224" t="s">
        <v>114</v>
      </c>
      <c r="L75" s="225"/>
      <c r="M75" s="264"/>
    </row>
    <row r="76" spans="1:13" s="66" customFormat="1" ht="15">
      <c r="A76" s="532" t="s">
        <v>222</v>
      </c>
      <c r="B76" s="532"/>
      <c r="C76" s="532"/>
      <c r="D76" s="532"/>
      <c r="E76" s="274"/>
      <c r="F76" s="274"/>
      <c r="G76" s="274"/>
      <c r="H76" s="276">
        <v>0.03</v>
      </c>
      <c r="I76" s="222">
        <f>L5*H76*I2</f>
        <v>0</v>
      </c>
      <c r="J76" s="277">
        <f>I76*'Mode d''emploi'!D28</f>
        <v>0</v>
      </c>
      <c r="K76" s="224" t="s">
        <v>118</v>
      </c>
      <c r="L76" s="225"/>
      <c r="M76" s="264"/>
    </row>
    <row r="77" spans="1:13" s="66" customFormat="1" ht="15">
      <c r="A77" s="532" t="s">
        <v>223</v>
      </c>
      <c r="B77" s="532"/>
      <c r="C77" s="532"/>
      <c r="D77" s="532"/>
      <c r="E77" s="274"/>
      <c r="F77" s="274"/>
      <c r="G77" s="274"/>
      <c r="H77" s="276">
        <v>0.05</v>
      </c>
      <c r="I77" s="222">
        <f>H77*L6*I2</f>
        <v>0</v>
      </c>
      <c r="J77" s="277">
        <f>I77*'Mode d''emploi'!D28</f>
        <v>0</v>
      </c>
      <c r="K77" s="224" t="s">
        <v>122</v>
      </c>
      <c r="L77" s="225"/>
      <c r="M77" s="264"/>
    </row>
    <row r="78" spans="1:13" s="66" customFormat="1" ht="15">
      <c r="A78" s="530" t="s">
        <v>45</v>
      </c>
      <c r="B78" s="530"/>
      <c r="C78" s="530"/>
      <c r="D78" s="530"/>
      <c r="E78" s="234"/>
      <c r="F78" s="236"/>
      <c r="G78" s="236"/>
      <c r="H78" s="318"/>
      <c r="I78" s="235"/>
      <c r="J78" s="235"/>
      <c r="K78" s="235"/>
      <c r="L78" s="235"/>
      <c r="M78" s="284"/>
    </row>
    <row r="79" spans="1:13" s="66" customFormat="1" ht="15">
      <c r="A79" s="532" t="s">
        <v>225</v>
      </c>
      <c r="B79" s="532"/>
      <c r="C79" s="532"/>
      <c r="D79" s="532"/>
      <c r="E79" s="224"/>
      <c r="F79" s="224"/>
      <c r="G79" s="224"/>
      <c r="H79" s="276" t="s">
        <v>213</v>
      </c>
      <c r="I79" s="246"/>
      <c r="J79" s="263"/>
      <c r="K79" s="224"/>
      <c r="L79" s="225"/>
      <c r="M79" s="264"/>
    </row>
    <row r="80" spans="1:13" s="66" customFormat="1" ht="15">
      <c r="A80" s="532" t="s">
        <v>226</v>
      </c>
      <c r="B80" s="532"/>
      <c r="C80" s="532"/>
      <c r="D80" s="532"/>
      <c r="E80" s="224"/>
      <c r="F80" s="224"/>
      <c r="G80" s="224"/>
      <c r="H80" s="276" t="s">
        <v>213</v>
      </c>
      <c r="I80" s="246"/>
      <c r="J80" s="263"/>
      <c r="K80" s="224"/>
      <c r="L80" s="225"/>
      <c r="M80" s="264"/>
    </row>
    <row r="81" spans="1:13" s="66" customFormat="1" ht="15">
      <c r="A81" s="530" t="s">
        <v>46</v>
      </c>
      <c r="B81" s="530"/>
      <c r="C81" s="530"/>
      <c r="D81" s="530"/>
      <c r="E81" s="234"/>
      <c r="F81" s="236"/>
      <c r="G81" s="236"/>
      <c r="H81" s="318"/>
      <c r="I81" s="235"/>
      <c r="J81" s="235"/>
      <c r="K81" s="235"/>
      <c r="L81" s="235"/>
      <c r="M81" s="284"/>
    </row>
    <row r="82" spans="1:13" s="66" customFormat="1" ht="15">
      <c r="A82" s="532" t="s">
        <v>227</v>
      </c>
      <c r="B82" s="532"/>
      <c r="C82" s="532"/>
      <c r="D82" s="532"/>
      <c r="E82" s="224"/>
      <c r="F82" s="224"/>
      <c r="G82" s="224"/>
      <c r="H82" s="276">
        <v>0</v>
      </c>
      <c r="I82" s="222">
        <f>H82*L7</f>
        <v>0</v>
      </c>
      <c r="J82" s="277">
        <f>I82*'Mode d''emploi'!D28</f>
        <v>0</v>
      </c>
      <c r="K82" s="224" t="s">
        <v>126</v>
      </c>
      <c r="L82" s="225"/>
      <c r="M82" s="264"/>
    </row>
    <row r="83" spans="1:13" s="66" customFormat="1" ht="15">
      <c r="A83" s="530" t="s">
        <v>47</v>
      </c>
      <c r="B83" s="530"/>
      <c r="C83" s="530"/>
      <c r="D83" s="530"/>
      <c r="E83" s="274"/>
      <c r="F83" s="274"/>
      <c r="G83" s="274"/>
      <c r="H83" s="299"/>
      <c r="I83" s="224"/>
      <c r="J83" s="225"/>
      <c r="K83" s="224"/>
      <c r="L83" s="225"/>
      <c r="M83" s="264"/>
    </row>
    <row r="84" spans="1:13" s="66" customFormat="1" ht="15">
      <c r="A84" s="542"/>
      <c r="B84" s="542"/>
      <c r="C84" s="542"/>
      <c r="D84" s="542"/>
      <c r="E84" s="256"/>
      <c r="F84" s="257"/>
      <c r="G84" s="257"/>
      <c r="H84" s="256"/>
      <c r="I84" s="257"/>
      <c r="J84" s="301"/>
      <c r="K84" s="246"/>
      <c r="L84" s="263"/>
      <c r="M84" s="264"/>
    </row>
    <row r="85" spans="1:13" s="66" customFormat="1" ht="15">
      <c r="A85" s="542"/>
      <c r="B85" s="542"/>
      <c r="C85" s="542"/>
      <c r="D85" s="542"/>
      <c r="E85" s="256"/>
      <c r="F85" s="257"/>
      <c r="G85" s="257"/>
      <c r="H85" s="256"/>
      <c r="I85" s="257"/>
      <c r="J85" s="301"/>
      <c r="K85" s="246"/>
      <c r="L85" s="263"/>
      <c r="M85" s="264"/>
    </row>
    <row r="86" spans="1:13" s="66" customFormat="1" ht="15">
      <c r="A86" s="542"/>
      <c r="B86" s="542"/>
      <c r="C86" s="542"/>
      <c r="D86" s="542"/>
      <c r="E86" s="319"/>
      <c r="F86" s="320"/>
      <c r="G86" s="320"/>
      <c r="H86" s="319"/>
      <c r="I86" s="320"/>
      <c r="J86" s="321"/>
      <c r="K86" s="322"/>
      <c r="L86" s="323"/>
      <c r="M86" s="324"/>
    </row>
    <row r="87" spans="1:17" s="66" customFormat="1" ht="12.75">
      <c r="A87" s="117"/>
      <c r="B87" s="117"/>
      <c r="C87" s="117"/>
      <c r="D87" s="117"/>
      <c r="E87" s="117"/>
      <c r="F87" s="117"/>
      <c r="G87" s="117"/>
      <c r="M87" s="117"/>
      <c r="N87" s="117"/>
      <c r="O87" s="131"/>
      <c r="P87" s="208"/>
      <c r="Q87" s="132"/>
    </row>
    <row r="88" spans="1:17" s="66" customFormat="1" ht="12.75">
      <c r="A88" s="116"/>
      <c r="B88" s="117"/>
      <c r="C88" s="117"/>
      <c r="D88" s="117"/>
      <c r="E88" s="117"/>
      <c r="F88" s="117"/>
      <c r="G88" s="117"/>
      <c r="H88" s="117"/>
      <c r="I88" s="117"/>
      <c r="J88" s="117"/>
      <c r="K88" s="117"/>
      <c r="L88" s="117"/>
      <c r="M88" s="117"/>
      <c r="N88" s="117"/>
      <c r="O88" s="131"/>
      <c r="P88" s="208"/>
      <c r="Q88" s="132"/>
    </row>
    <row r="89" spans="1:20" s="66" customFormat="1" ht="12.75">
      <c r="A89" s="63"/>
      <c r="B89" s="64"/>
      <c r="C89" s="64"/>
      <c r="D89" s="64"/>
      <c r="E89" s="64"/>
      <c r="F89" s="64"/>
      <c r="G89" s="64"/>
      <c r="H89" s="64"/>
      <c r="I89" s="64"/>
      <c r="J89" s="64"/>
      <c r="K89" s="64"/>
      <c r="L89" s="64"/>
      <c r="O89" s="121"/>
      <c r="P89" s="117"/>
      <c r="Q89" s="117"/>
      <c r="R89" s="117"/>
      <c r="T89" s="121"/>
    </row>
    <row r="90" spans="1:20" s="66" customFormat="1" ht="12.75">
      <c r="A90" s="63"/>
      <c r="B90" s="64"/>
      <c r="C90" s="64"/>
      <c r="D90" s="64"/>
      <c r="E90" s="64"/>
      <c r="F90" s="64"/>
      <c r="G90" s="64"/>
      <c r="H90" s="64"/>
      <c r="I90" s="64"/>
      <c r="J90" s="64"/>
      <c r="K90" s="64"/>
      <c r="L90" s="64"/>
      <c r="M90" s="117"/>
      <c r="N90" s="117"/>
      <c r="O90" s="130"/>
      <c r="P90" s="64"/>
      <c r="Q90" s="64"/>
      <c r="R90" s="64"/>
      <c r="S90" s="117"/>
      <c r="T90" s="130"/>
    </row>
  </sheetData>
  <mergeCells count="63">
    <mergeCell ref="A82:D82"/>
    <mergeCell ref="A83:D83"/>
    <mergeCell ref="A84:D86"/>
    <mergeCell ref="A78:D78"/>
    <mergeCell ref="A79:D79"/>
    <mergeCell ref="A80:D80"/>
    <mergeCell ref="A81:D81"/>
    <mergeCell ref="A74:D74"/>
    <mergeCell ref="A75:D75"/>
    <mergeCell ref="A76:D76"/>
    <mergeCell ref="A77:D77"/>
    <mergeCell ref="A70:D70"/>
    <mergeCell ref="A71:D71"/>
    <mergeCell ref="A72:D72"/>
    <mergeCell ref="A73:D73"/>
    <mergeCell ref="A66:D66"/>
    <mergeCell ref="A67:D67"/>
    <mergeCell ref="A68:D68"/>
    <mergeCell ref="A69:D69"/>
    <mergeCell ref="A60:D60"/>
    <mergeCell ref="A61:D61"/>
    <mergeCell ref="A62:D62"/>
    <mergeCell ref="A63:D64"/>
    <mergeCell ref="A56:D56"/>
    <mergeCell ref="A57:D57"/>
    <mergeCell ref="A58:D58"/>
    <mergeCell ref="A59:D59"/>
    <mergeCell ref="A52:D52"/>
    <mergeCell ref="A53:D53"/>
    <mergeCell ref="A54:D54"/>
    <mergeCell ref="A55:D55"/>
    <mergeCell ref="A48:D48"/>
    <mergeCell ref="A49:D49"/>
    <mergeCell ref="A50:D50"/>
    <mergeCell ref="A51:D51"/>
    <mergeCell ref="A44:D44"/>
    <mergeCell ref="A45:D45"/>
    <mergeCell ref="A46:D46"/>
    <mergeCell ref="A47:D47"/>
    <mergeCell ref="A40:D40"/>
    <mergeCell ref="A41:D41"/>
    <mergeCell ref="A42:D42"/>
    <mergeCell ref="A43:D43"/>
    <mergeCell ref="A33:D33"/>
    <mergeCell ref="A34:D35"/>
    <mergeCell ref="A38:D38"/>
    <mergeCell ref="A39:D39"/>
    <mergeCell ref="A29:D29"/>
    <mergeCell ref="A30:D30"/>
    <mergeCell ref="A31:D31"/>
    <mergeCell ref="A32:D32"/>
    <mergeCell ref="A24:D24"/>
    <mergeCell ref="A25:D26"/>
    <mergeCell ref="A27:D27"/>
    <mergeCell ref="A28:D28"/>
    <mergeCell ref="A19:D19"/>
    <mergeCell ref="A20:D20"/>
    <mergeCell ref="A21:D21"/>
    <mergeCell ref="A22:D23"/>
    <mergeCell ref="A14:D14"/>
    <mergeCell ref="A15:D15"/>
    <mergeCell ref="A16:D16"/>
    <mergeCell ref="A17:D18"/>
  </mergeCells>
  <printOptions/>
  <pageMargins left="0.7480314960629921" right="0.7480314960629921" top="0" bottom="0.984251968503937" header="0.5118110236220472" footer="0.5118110236220472"/>
  <pageSetup horizontalDpi="300" verticalDpi="300" orientation="landscape" paperSize="9" scale="42" r:id="rId3"/>
  <legacyDrawing r:id="rId2"/>
</worksheet>
</file>

<file path=xl/worksheets/sheet9.xml><?xml version="1.0" encoding="utf-8"?>
<worksheet xmlns="http://schemas.openxmlformats.org/spreadsheetml/2006/main" xmlns:r="http://schemas.openxmlformats.org/officeDocument/2006/relationships">
  <dimension ref="A4:K43"/>
  <sheetViews>
    <sheetView zoomScale="65" zoomScaleNormal="65" workbookViewId="0" topLeftCell="A1">
      <selection activeCell="M22" sqref="M22"/>
    </sheetView>
  </sheetViews>
  <sheetFormatPr defaultColWidth="11.421875" defaultRowHeight="12.75"/>
  <cols>
    <col min="1" max="1" width="2.7109375" style="0" customWidth="1"/>
    <col min="2" max="2" width="5.00390625" style="0" customWidth="1"/>
    <col min="3" max="3" width="47.140625" style="0" customWidth="1"/>
    <col min="4" max="4" width="25.421875" style="0" customWidth="1"/>
    <col min="5" max="5" width="17.00390625" style="0" customWidth="1"/>
    <col min="6" max="6" width="15.28125" style="0" customWidth="1"/>
    <col min="7" max="7" width="15.8515625" style="0" customWidth="1"/>
  </cols>
  <sheetData>
    <row r="4" ht="20.25">
      <c r="C4" s="383" t="s">
        <v>244</v>
      </c>
    </row>
    <row r="6" spans="1:7" ht="12.75">
      <c r="A6" s="546" t="s">
        <v>245</v>
      </c>
      <c r="B6" s="546"/>
      <c r="C6" s="546"/>
      <c r="D6" s="384" t="s">
        <v>246</v>
      </c>
      <c r="E6" s="385"/>
      <c r="F6" s="385"/>
      <c r="G6" s="385"/>
    </row>
    <row r="7" spans="1:8" ht="12.75">
      <c r="A7" s="386" t="s">
        <v>69</v>
      </c>
      <c r="B7" s="387"/>
      <c r="C7" s="388"/>
      <c r="D7" s="389"/>
      <c r="E7" s="390"/>
      <c r="F7" s="390"/>
      <c r="G7" s="390"/>
      <c r="H7" s="391"/>
    </row>
    <row r="8" spans="1:8" ht="12.75">
      <c r="A8" s="547" t="s">
        <v>77</v>
      </c>
      <c r="B8" s="547"/>
      <c r="C8" s="547"/>
      <c r="D8" s="392">
        <f>'Coûts fixes'!E8+'Coûts fixes'!E9+'Coûts fixes'!G8+'Coûts fixes'!G9</f>
        <v>0</v>
      </c>
      <c r="E8" s="390"/>
      <c r="F8" s="390"/>
      <c r="G8" s="390"/>
      <c r="H8" s="391"/>
    </row>
    <row r="9" spans="1:8" ht="12.75">
      <c r="A9" s="548" t="s">
        <v>81</v>
      </c>
      <c r="B9" s="548"/>
      <c r="C9" s="548"/>
      <c r="D9" s="393">
        <f>'Coûts fixes'!E11+'Coûts fixes'!E12+'Coûts fixes'!E13+'Coûts fixes'!E14+'Coûts fixes'!E15+'Coûts fixes'!G15+'Coûts fixes'!G14+'Coûts fixes'!G13+'Coûts fixes'!G12+'Coûts fixes'!G11</f>
        <v>0</v>
      </c>
      <c r="E9" s="390"/>
      <c r="F9" s="390"/>
      <c r="G9" s="390"/>
      <c r="H9" s="391"/>
    </row>
    <row r="10" spans="1:8" ht="12.75">
      <c r="A10" s="549" t="s">
        <v>247</v>
      </c>
      <c r="B10" s="549"/>
      <c r="C10" s="549"/>
      <c r="D10" s="394">
        <f>D9+D8</f>
        <v>0</v>
      </c>
      <c r="E10" s="390"/>
      <c r="F10" s="390"/>
      <c r="G10" s="390"/>
      <c r="H10" s="391"/>
    </row>
    <row r="11" spans="1:8" ht="12.75">
      <c r="A11" s="386" t="s">
        <v>88</v>
      </c>
      <c r="B11" s="387"/>
      <c r="C11" s="388"/>
      <c r="D11" s="389"/>
      <c r="E11" s="395"/>
      <c r="F11" s="395"/>
      <c r="G11" s="395"/>
      <c r="H11" s="391"/>
    </row>
    <row r="12" spans="1:8" ht="12.75">
      <c r="A12" s="547" t="s">
        <v>89</v>
      </c>
      <c r="B12" s="547"/>
      <c r="C12" s="547"/>
      <c r="D12" s="393">
        <f>'Coûts fixes'!E19+'Coûts fixes'!E20+'Coûts fixes'!G19+'Coûts fixes'!G20</f>
        <v>0</v>
      </c>
      <c r="E12" s="390"/>
      <c r="F12" s="390"/>
      <c r="G12" s="390"/>
      <c r="H12" s="391"/>
    </row>
    <row r="13" spans="1:8" ht="12.75">
      <c r="A13" s="547" t="s">
        <v>93</v>
      </c>
      <c r="B13" s="547"/>
      <c r="C13" s="547"/>
      <c r="D13" s="393">
        <f>'Coûts fixes'!E22+'Coûts fixes'!E23+'Coûts fixes'!E24+'Coûts fixes'!G24+'Coûts fixes'!G23+'Coûts fixes'!G22</f>
        <v>0</v>
      </c>
      <c r="E13" s="390"/>
      <c r="F13" s="390"/>
      <c r="G13" s="390"/>
      <c r="H13" s="391"/>
    </row>
    <row r="14" spans="1:8" ht="12.75">
      <c r="A14" s="548" t="s">
        <v>97</v>
      </c>
      <c r="B14" s="548"/>
      <c r="C14" s="548"/>
      <c r="D14" s="393">
        <f>'Coûts fixes'!E25+'Coûts fixes'!G25</f>
        <v>0</v>
      </c>
      <c r="E14" s="390"/>
      <c r="F14" s="390"/>
      <c r="G14" s="390"/>
      <c r="H14" s="391"/>
    </row>
    <row r="15" spans="1:8" ht="13.5" thickBot="1">
      <c r="A15" s="549" t="s">
        <v>247</v>
      </c>
      <c r="B15" s="549"/>
      <c r="C15" s="549"/>
      <c r="D15" s="396">
        <f>D14+D13+D12</f>
        <v>0</v>
      </c>
      <c r="E15" s="390"/>
      <c r="F15" s="390"/>
      <c r="G15" s="390"/>
      <c r="H15" s="391"/>
    </row>
    <row r="16" spans="1:11" ht="12.75">
      <c r="A16" s="397" t="s">
        <v>137</v>
      </c>
      <c r="B16" s="398"/>
      <c r="C16" s="388"/>
      <c r="D16" s="399" t="s">
        <v>246</v>
      </c>
      <c r="E16" s="400" t="s">
        <v>248</v>
      </c>
      <c r="F16" s="400" t="s">
        <v>249</v>
      </c>
      <c r="G16" s="400" t="s">
        <v>250</v>
      </c>
      <c r="H16" s="400" t="s">
        <v>251</v>
      </c>
      <c r="I16" s="400" t="s">
        <v>252</v>
      </c>
      <c r="J16" s="400" t="s">
        <v>253</v>
      </c>
      <c r="K16" s="512" t="s">
        <v>247</v>
      </c>
    </row>
    <row r="17" spans="1:11" ht="12.75">
      <c r="A17" s="550" t="s">
        <v>254</v>
      </c>
      <c r="B17" s="550"/>
      <c r="C17" s="550"/>
      <c r="D17" s="401">
        <f>'Coûts_gains variables_ Dom1'!G15+'Coûts_gains variables_ Dom1'!G16+'Coûts_gains variables_ Dom1'!G17+'Coûts_gains variables_ Dom1'!G18+'Coûts_gains variables_ Dom1'!G19</f>
        <v>0</v>
      </c>
      <c r="E17" s="392">
        <f>'Coûts_gains variables_ Dom1'!J15+'Coûts_gains variables_ Dom1'!J16+'Coûts_gains variables_ Dom1'!J17+'Coûts_gains variables_ Dom1'!J18+'Coûts_gains variables_ Dom1'!J19</f>
        <v>0</v>
      </c>
      <c r="F17" s="392">
        <f>'Coûts_gains variables_ Dom2'!J15+'Coûts_gains variables_ Dom2'!J16+'Coûts_gains variables_ Dom2'!J17+'Coûts_gains variables_ Dom2'!J18+'Coûts_gains variables_ Dom2'!J19</f>
        <v>0</v>
      </c>
      <c r="G17" s="392">
        <f>'Coûts_gains variables_Dom3'!J15+'Coûts_gains variables_Dom3'!J16+'Coûts_gains variables_Dom3'!J17+'Coûts_gains variables_Dom3'!J18+'Coûts_gains variables_Dom3'!J19</f>
        <v>0</v>
      </c>
      <c r="H17" s="392">
        <f>'Coûts_gains variables_Dom4'!J15+'Coûts_gains variables_Dom4'!J16+'Coûts_gains variables_Dom4'!J17+'Coûts_gains variables_Dom4'!J18+'Coûts_gains variables_Dom4'!J19</f>
        <v>0</v>
      </c>
      <c r="I17" s="392">
        <f>'Coûts_gains variables_Dom5'!J15+'Coûts_gains variables_Dom5'!J16+'Coûts_gains variables_Dom5'!J17+'Coûts_gains variables_Dom5'!J18+'Coûts_gains variables_Dom5'!J19</f>
        <v>0</v>
      </c>
      <c r="J17" s="392">
        <f>'Coûts_gains variables_Dom6'!J15+'Coûts_gains variables_Dom6'!J16+'Coûts_gains variables_Dom6'!J17+'Coûts_gains variables_Dom6'!J18+'Coûts_gains variables_Dom6'!J19</f>
        <v>0</v>
      </c>
      <c r="K17" s="392">
        <f>SUM(E17:J17)</f>
        <v>0</v>
      </c>
    </row>
    <row r="18" spans="1:11" ht="12.75">
      <c r="A18" s="550" t="s">
        <v>255</v>
      </c>
      <c r="B18" s="550"/>
      <c r="C18" s="550"/>
      <c r="D18" s="402">
        <f>'Coûts_gains variables_ Dom1'!G21+'Coûts_gains variables_ Dom1'!G24+'Coûts_gains variables_ Dom1'!G25+'Coûts_gains variables_ Dom1'!G26</f>
        <v>0</v>
      </c>
      <c r="E18" s="392">
        <f>'Coûts_gains variables_ Dom1'!J21+'Coûts_gains variables_ Dom1'!J22+'Coûts_gains variables_ Dom1'!J23+'Coûts_gains variables_ Dom1'!J24+'Coûts_gains variables_ Dom1'!J25+'Coûts_gains variables_ Dom1'!J26</f>
        <v>0</v>
      </c>
      <c r="F18" s="392">
        <f>'Coûts_gains variables_ Dom2'!J21+'Coûts_gains variables_ Dom2'!J22+'Coûts_gains variables_ Dom2'!J23+'Coûts_gains variables_ Dom2'!J24+'Coûts_gains variables_ Dom2'!J25+'Coûts_gains variables_ Dom2'!J26</f>
        <v>0</v>
      </c>
      <c r="G18" s="392">
        <f>'Coûts_gains variables_Dom3'!J21+'Coûts_gains variables_Dom3'!J22+'Coûts_gains variables_Dom3'!J23+'Coûts_gains variables_Dom3'!J24+'Coûts_gains variables_Dom3'!J25+'Coûts_gains variables_Dom3'!J26</f>
        <v>0</v>
      </c>
      <c r="H18" s="392">
        <f>'Coûts_gains variables_Dom4'!J21+'Coûts_gains variables_Dom4'!J22+'Coûts_gains variables_Dom4'!J23+'Coûts_gains variables_Dom4'!J24+'Coûts_gains variables_Dom4'!J25+'Coûts_gains variables_Dom4'!J26</f>
        <v>0</v>
      </c>
      <c r="I18" s="392">
        <f>'Coûts_gains variables_Dom5'!J21+'Coûts_gains variables_Dom5'!J22+'Coûts_gains variables_Dom5'!J23+'Coûts_gains variables_Dom5'!J24+'Coûts_gains variables_Dom5'!J25+'Coûts_gains variables_Dom5'!J26</f>
        <v>0</v>
      </c>
      <c r="J18" s="392">
        <f>'Coûts_gains variables_Dom6'!J21+'Coûts_gains variables_Dom6'!J22+'Coûts_gains variables_Dom6'!J23+'Coûts_gains variables_Dom6'!J24+'Coûts_gains variables_Dom6'!J25+'Coûts_gains variables_Dom6'!J26</f>
        <v>0</v>
      </c>
      <c r="K18" s="392">
        <f>SUM(E18:J18)</f>
        <v>0</v>
      </c>
    </row>
    <row r="19" spans="1:11" ht="13.5" thickBot="1">
      <c r="A19" s="550" t="s">
        <v>256</v>
      </c>
      <c r="B19" s="550"/>
      <c r="C19" s="550"/>
      <c r="D19" s="402">
        <f>'Coûts_gains variables_ Dom1'!G28+'Coûts_gains variables_ Dom1'!G29+'Coûts_gains variables_ Dom1'!G30+'Coûts_gains variables_ Dom1'!G31+'Coûts_gains variables_ Dom1'!G32</f>
        <v>0</v>
      </c>
      <c r="E19" s="392">
        <f>'Coûts_gains variables_ Dom1'!J28+'Coûts_gains variables_ Dom1'!J29+'Coûts_gains variables_ Dom1'!J30+'Coûts_gains variables_ Dom1'!J31</f>
        <v>0</v>
      </c>
      <c r="F19" s="392">
        <f>'Coûts_gains variables_ Dom2'!J28+'Coûts_gains variables_ Dom2'!J29+'Coûts_gains variables_ Dom2'!J30+'Coûts_gains variables_ Dom2'!J31</f>
        <v>0</v>
      </c>
      <c r="G19" s="392">
        <f>'Coûts_gains variables_Dom3'!J28+'Coûts_gains variables_Dom3'!J29+'Coûts_gains variables_Dom3'!J30+'Coûts_gains variables_Dom3'!J31</f>
        <v>0</v>
      </c>
      <c r="H19" s="392">
        <f>'Coûts_gains variables_Dom4'!J28+'Coûts_gains variables_Dom4'!J29+'Coûts_gains variables_Dom4'!J30+'Coûts_gains variables_Dom4'!J31</f>
        <v>0</v>
      </c>
      <c r="I19" s="392">
        <f>'Coûts_gains variables_Dom5'!J28+'Coûts_gains variables_Dom5'!J29+'Coûts_gains variables_Dom5'!J30+'Coûts_gains variables_Dom5'!J31</f>
        <v>0</v>
      </c>
      <c r="J19" s="392">
        <f>'Coûts_gains variables_Dom6'!J28+'Coûts_gains variables_Dom6'!J29+'Coûts_gains variables_Dom6'!J30+'Coûts_gains variables_Dom6'!J31</f>
        <v>0</v>
      </c>
      <c r="K19" s="392">
        <f>SUM(E19:J19)</f>
        <v>0</v>
      </c>
    </row>
    <row r="20" spans="1:11" ht="13.5" thickBot="1">
      <c r="A20" s="549" t="s">
        <v>247</v>
      </c>
      <c r="B20" s="549"/>
      <c r="C20" s="549"/>
      <c r="D20" s="403">
        <f>SUM(D17:D19)</f>
        <v>0</v>
      </c>
      <c r="E20" s="403">
        <f aca="true" t="shared" si="0" ref="E20:K20">SUM(E17:E19)</f>
        <v>0</v>
      </c>
      <c r="F20" s="403">
        <f t="shared" si="0"/>
        <v>0</v>
      </c>
      <c r="G20" s="403">
        <f t="shared" si="0"/>
        <v>0</v>
      </c>
      <c r="H20" s="403">
        <f t="shared" si="0"/>
        <v>0</v>
      </c>
      <c r="I20" s="403">
        <f t="shared" si="0"/>
        <v>0</v>
      </c>
      <c r="J20" s="403">
        <f t="shared" si="0"/>
        <v>0</v>
      </c>
      <c r="K20" s="403">
        <f t="shared" si="0"/>
        <v>0</v>
      </c>
    </row>
    <row r="21" spans="1:10" ht="12.75">
      <c r="A21" s="250"/>
      <c r="B21" s="405"/>
      <c r="C21" s="406"/>
      <c r="D21" s="407"/>
      <c r="E21" s="408"/>
      <c r="F21" s="408"/>
      <c r="G21" s="408"/>
      <c r="H21" s="408"/>
      <c r="I21" s="408"/>
      <c r="J21" s="408"/>
    </row>
    <row r="22" spans="1:10" ht="12.75">
      <c r="A22" s="250"/>
      <c r="B22" s="405"/>
      <c r="C22" s="406"/>
      <c r="D22" s="407"/>
      <c r="E22" s="408"/>
      <c r="F22" s="408"/>
      <c r="G22" s="408"/>
      <c r="H22" s="408"/>
      <c r="I22" s="408"/>
      <c r="J22" s="408"/>
    </row>
    <row r="23" spans="1:10" ht="13.5" thickBot="1">
      <c r="A23" s="546" t="s">
        <v>257</v>
      </c>
      <c r="B23" s="546"/>
      <c r="C23" s="546"/>
      <c r="D23" s="408"/>
      <c r="E23" s="391"/>
      <c r="F23" s="391"/>
      <c r="G23" s="391"/>
      <c r="H23" s="391"/>
      <c r="I23" s="391"/>
      <c r="J23" s="391"/>
    </row>
    <row r="24" spans="1:11" ht="12.75">
      <c r="A24" s="409" t="s">
        <v>29</v>
      </c>
      <c r="B24" s="410"/>
      <c r="C24" s="388"/>
      <c r="D24" s="411"/>
      <c r="E24" s="389"/>
      <c r="F24" s="389"/>
      <c r="G24" s="389"/>
      <c r="H24" s="389"/>
      <c r="I24" s="389"/>
      <c r="J24" s="389"/>
      <c r="K24" s="512" t="s">
        <v>247</v>
      </c>
    </row>
    <row r="25" spans="1:11" ht="12.75">
      <c r="A25" s="550" t="s">
        <v>33</v>
      </c>
      <c r="B25" s="550"/>
      <c r="C25" s="550"/>
      <c r="D25" s="402"/>
      <c r="E25" s="392">
        <f>'Coûts_gains variables_ Dom1'!J39+'Coûts_gains variables_ Dom1'!J40+'Coûts_gains variables_ Dom1'!J41+'Coûts_gains variables_ Dom1'!J42+'Coûts_gains variables_ Dom1'!J43</f>
        <v>0</v>
      </c>
      <c r="F25" s="392">
        <f>'Coûts_gains variables_ Dom2'!J39+'Coûts_gains variables_ Dom2'!J40+'Coûts_gains variables_ Dom2'!J41+'Coûts_gains variables_ Dom2'!J42+'Coûts_gains variables_ Dom2'!J43</f>
        <v>0</v>
      </c>
      <c r="G25" s="392">
        <f>'Coûts_gains variables_Dom3'!J39+'Coûts_gains variables_Dom3'!J40+'Coûts_gains variables_Dom3'!J41+'Coûts_gains variables_Dom3'!J42+'Coûts_gains variables_Dom3'!J43</f>
        <v>0</v>
      </c>
      <c r="H25" s="392">
        <f>'Coûts_gains variables_Dom4'!J39+'Coûts_gains variables_Dom4'!J40+'Coûts_gains variables_Dom4'!J41+'Coûts_gains variables_Dom4'!J42+'Coûts_gains variables_Dom4'!J43</f>
        <v>0</v>
      </c>
      <c r="I25" s="392">
        <f>'Coûts_gains variables_Dom5'!J39+'Coûts_gains variables_Dom5'!J40+'Coûts_gains variables_Dom5'!J41+'Coûts_gains variables_Dom5'!J42+'Coûts_gains variables_Dom5'!J43</f>
        <v>0</v>
      </c>
      <c r="J25" s="392">
        <f>'Coûts_gains variables_Dom6'!J39+'Coûts_gains variables_Dom6'!J40+'Coûts_gains variables_Dom6'!J41+'Coûts_gains variables_Dom6'!J42+'Coûts_gains variables_Dom6'!J43</f>
        <v>0</v>
      </c>
      <c r="K25" s="392">
        <f>SUM(D25:J25)</f>
        <v>0</v>
      </c>
    </row>
    <row r="26" spans="1:11" ht="12.75">
      <c r="A26" s="550" t="s">
        <v>34</v>
      </c>
      <c r="B26" s="550"/>
      <c r="C26" s="550"/>
      <c r="D26" s="402"/>
      <c r="E26" s="392">
        <f>'Coûts_gains variables_ Dom1'!J45+'Coûts_gains variables_ Dom1'!J46</f>
        <v>0</v>
      </c>
      <c r="F26" s="392">
        <f>'Coûts_gains variables_ Dom2'!J45+'Coûts_gains variables_ Dom2'!J46</f>
        <v>0</v>
      </c>
      <c r="G26" s="392">
        <f>'Coûts_gains variables_Dom3'!J45+'Coûts_gains variables_Dom3'!J46</f>
        <v>0</v>
      </c>
      <c r="H26" s="392">
        <f>'Coûts_gains variables_Dom4'!J45+'Coûts_gains variables_Dom4'!J46</f>
        <v>0</v>
      </c>
      <c r="I26" s="392">
        <f>'Coûts_gains variables_Dom5'!J45+'Coûts_gains variables_Dom5'!J46</f>
        <v>0</v>
      </c>
      <c r="J26" s="392">
        <f>'Coûts_gains variables_Dom6'!J45+'Coûts_gains variables_Dom6'!J46</f>
        <v>0</v>
      </c>
      <c r="K26" s="392">
        <f>SUM(D26:J26)</f>
        <v>0</v>
      </c>
    </row>
    <row r="27" spans="1:11" ht="12.75">
      <c r="A27" s="550" t="s">
        <v>35</v>
      </c>
      <c r="B27" s="550"/>
      <c r="C27" s="550"/>
      <c r="D27" s="402"/>
      <c r="E27" s="392">
        <f>'Coûts_gains variables_ Dom1'!J48+'Coûts_gains variables_ Dom1'!J49</f>
        <v>0</v>
      </c>
      <c r="F27" s="392">
        <f>'Coûts_gains variables_ Dom2'!J48+'Coûts_gains variables_ Dom2'!J49</f>
        <v>0</v>
      </c>
      <c r="G27" s="392">
        <f>'Coûts_gains variables_Dom3'!J48+'Coûts_gains variables_Dom3'!J49</f>
        <v>0</v>
      </c>
      <c r="H27" s="392">
        <f>'Coûts_gains variables_Dom4'!J48+'Coûts_gains variables_Dom4'!J49</f>
        <v>0</v>
      </c>
      <c r="I27" s="392">
        <f>'Coûts_gains variables_Dom5'!J48+'Coûts_gains variables_Dom5'!J49</f>
        <v>0</v>
      </c>
      <c r="J27" s="392">
        <f>'Coûts_gains variables_Dom6'!J48+'Coûts_gains variables_Dom6'!J49</f>
        <v>0</v>
      </c>
      <c r="K27" s="392">
        <f>SUM(D27:J27)</f>
        <v>0</v>
      </c>
    </row>
    <row r="28" spans="1:11" ht="12.75">
      <c r="A28" s="550" t="s">
        <v>36</v>
      </c>
      <c r="B28" s="550"/>
      <c r="C28" s="550"/>
      <c r="D28" s="402"/>
      <c r="E28" s="392">
        <f>'Coûts_gains variables_ Dom1'!J51+'Coûts_gains variables_ Dom1'!J52+'Coûts_gains variables_ Dom1'!J53+'Coûts_gains variables_ Dom1'!J54</f>
        <v>0</v>
      </c>
      <c r="F28" s="392">
        <f>'Coûts_gains variables_ Dom2'!J51+'Coûts_gains variables_ Dom2'!J52+'Coûts_gains variables_ Dom2'!J53+'Coûts_gains variables_ Dom2'!J54</f>
        <v>0</v>
      </c>
      <c r="G28" s="392">
        <f>'Coûts_gains variables_Dom3'!J51+'Coûts_gains variables_Dom3'!J52+'Coûts_gains variables_Dom3'!J53+'Coûts_gains variables_Dom3'!J54</f>
        <v>0</v>
      </c>
      <c r="H28" s="392">
        <f>'Coûts_gains variables_Dom4'!J51+'Coûts_gains variables_Dom4'!J52+'Coûts_gains variables_Dom4'!J53+'Coûts_gains variables_Dom4'!J54</f>
        <v>0</v>
      </c>
      <c r="I28" s="392">
        <f>'Coûts_gains variables_Dom5'!J51+'Coûts_gains variables_Dom5'!J52+'Coûts_gains variables_Dom5'!J53+'Coûts_gains variables_Dom5'!J54</f>
        <v>0</v>
      </c>
      <c r="J28" s="392">
        <f>'Coûts_gains variables_Dom6'!J51+'Coûts_gains variables_Dom6'!J52+'Coûts_gains variables_Dom6'!J53+'Coûts_gains variables_Dom6'!J54</f>
        <v>0</v>
      </c>
      <c r="K28" s="392">
        <f>SUM(D28:J28)</f>
        <v>0</v>
      </c>
    </row>
    <row r="29" spans="1:11" ht="13.5" thickBot="1">
      <c r="A29" s="551" t="s">
        <v>37</v>
      </c>
      <c r="B29" s="551"/>
      <c r="C29" s="551"/>
      <c r="D29" s="402"/>
      <c r="E29" s="392">
        <f>'Coûts_gains variables_ Dom1'!J57+'Coûts_gains variables_ Dom1'!J58+'Coûts_gains variables_ Dom1'!J59+'Coûts_gains variables_ Dom1'!J60+'Coûts_gains variables_ Dom1'!J61</f>
        <v>0</v>
      </c>
      <c r="F29" s="392">
        <f>'Coûts_gains variables_ Dom2'!J57+'Coûts_gains variables_ Dom2'!J58+'Coûts_gains variables_ Dom2'!J59+'Coûts_gains variables_ Dom2'!J60+'Coûts_gains variables_ Dom2'!J61</f>
        <v>0</v>
      </c>
      <c r="G29" s="392">
        <f>'Coûts_gains variables_Dom3'!J57+'Coûts_gains variables_Dom3'!J58+'Coûts_gains variables_Dom3'!J59+'Coûts_gains variables_Dom3'!J60+'Coûts_gains variables_Dom3'!J61</f>
        <v>0</v>
      </c>
      <c r="H29" s="392">
        <f>'Coûts_gains variables_Dom4'!J57+'Coûts_gains variables_Dom4'!J58+'Coûts_gains variables_Dom4'!J59+'Coûts_gains variables_Dom4'!J60+'Coûts_gains variables_Dom4'!J61</f>
        <v>0</v>
      </c>
      <c r="I29" s="392">
        <f>'Coûts_gains variables_Dom5'!J57+'Coûts_gains variables_Dom5'!J58+'Coûts_gains variables_Dom5'!J59+'Coûts_gains variables_Dom5'!J60+'Coûts_gains variables_Dom5'!J61</f>
        <v>0</v>
      </c>
      <c r="J29" s="392">
        <f>'Coûts_gains variables_Dom6'!J57+'Coûts_gains variables_Dom6'!J58+'Coûts_gains variables_Dom6'!J59+'Coûts_gains variables_Dom6'!J60+'Coûts_gains variables_Dom6'!J61</f>
        <v>0</v>
      </c>
      <c r="K29" s="392">
        <f>SUM(D29:J29)</f>
        <v>0</v>
      </c>
    </row>
    <row r="30" spans="1:11" ht="12.75">
      <c r="A30" s="409" t="s">
        <v>38</v>
      </c>
      <c r="B30" s="410"/>
      <c r="C30" s="388"/>
      <c r="D30" s="402"/>
      <c r="E30" s="392"/>
      <c r="F30" s="392"/>
      <c r="G30" s="392"/>
      <c r="H30" s="392"/>
      <c r="I30" s="392"/>
      <c r="J30" s="392"/>
      <c r="K30" s="175"/>
    </row>
    <row r="31" spans="1:11" ht="12.75">
      <c r="A31" s="552" t="s">
        <v>42</v>
      </c>
      <c r="B31" s="552"/>
      <c r="C31" s="552"/>
      <c r="D31" s="402"/>
      <c r="E31" s="392">
        <f>'Coûts_gains variables_ Dom1'!J67+'Coûts_gains variables_ Dom1'!J68+'Coûts_gains variables_ Dom1'!J69+'Coûts_gains variables_ Dom1'!J70</f>
        <v>0</v>
      </c>
      <c r="F31" s="392">
        <f>'Coûts_gains variables_ Dom2'!J67+'Coûts_gains variables_ Dom2'!J68+'Coûts_gains variables_ Dom2'!J69+'Coûts_gains variables_ Dom2'!J70</f>
        <v>0</v>
      </c>
      <c r="G31" s="392">
        <f>'Coûts_gains variables_Dom3'!J67+'Coûts_gains variables_Dom3'!J68+'Coûts_gains variables_Dom3'!J69+'Coûts_gains variables_Dom3'!J70</f>
        <v>0</v>
      </c>
      <c r="H31" s="392">
        <f>'Coûts_gains variables_Dom4'!J67+'Coûts_gains variables_Dom4'!J68+'Coûts_gains variables_Dom4'!J69+'Coûts_gains variables_Dom4'!J70</f>
        <v>0</v>
      </c>
      <c r="I31" s="392">
        <f>'Coûts_gains variables_Dom5'!J67+'Coûts_gains variables_Dom5'!J68+'Coûts_gains variables_Dom5'!J69+'Coûts_gains variables_Dom5'!J70</f>
        <v>0</v>
      </c>
      <c r="J31" s="392">
        <f>'Coûts_gains variables_Dom6'!J67+'Coûts_gains variables_Dom6'!J68+'Coûts_gains variables_Dom6'!J69+'Coûts_gains variables_Dom6'!J70</f>
        <v>0</v>
      </c>
      <c r="K31" s="392">
        <f aca="true" t="shared" si="1" ref="K31:K37">SUM(D31:J31)</f>
        <v>0</v>
      </c>
    </row>
    <row r="32" spans="1:11" ht="12.75">
      <c r="A32" s="552" t="s">
        <v>43</v>
      </c>
      <c r="B32" s="552"/>
      <c r="C32" s="552"/>
      <c r="D32" s="402"/>
      <c r="E32" s="392">
        <f>'Coûts_gains variables_ Dom1'!J72+'Coûts_gains variables_ Dom1'!J73</f>
        <v>0</v>
      </c>
      <c r="F32" s="392">
        <f>'Coûts_gains variables_ Dom2'!J72+'Coûts_gains variables_ Dom2'!J73</f>
        <v>0</v>
      </c>
      <c r="G32" s="392">
        <f>'Coûts_gains variables_Dom3'!J72+'Coûts_gains variables_Dom3'!J73</f>
        <v>0</v>
      </c>
      <c r="H32" s="392">
        <f>'Coûts_gains variables_Dom4'!J72+'Coûts_gains variables_Dom4'!J73</f>
        <v>0</v>
      </c>
      <c r="I32" s="392">
        <f>'Coûts_gains variables_Dom5'!J72+'Coûts_gains variables_Dom5'!J73</f>
        <v>0</v>
      </c>
      <c r="J32" s="392">
        <f>'Coûts_gains variables_Dom6'!J72+'Coûts_gains variables_Dom6'!J73</f>
        <v>0</v>
      </c>
      <c r="K32" s="392">
        <f t="shared" si="1"/>
        <v>0</v>
      </c>
    </row>
    <row r="33" spans="1:11" ht="12.75">
      <c r="A33" s="552" t="s">
        <v>44</v>
      </c>
      <c r="B33" s="552"/>
      <c r="C33" s="552"/>
      <c r="D33" s="402"/>
      <c r="E33" s="392">
        <f>'Coûts_gains variables_ Dom1'!J75+'Coûts_gains variables_ Dom1'!J76+'Coûts_gains variables_ Dom1'!J77</f>
        <v>0</v>
      </c>
      <c r="F33" s="392">
        <f>'Coûts_gains variables_ Dom2'!J75+'Coûts_gains variables_ Dom2'!J76+'Coûts_gains variables_ Dom2'!J77</f>
        <v>0</v>
      </c>
      <c r="G33" s="392">
        <f>'Coûts_gains variables_Dom3'!J75+'Coûts_gains variables_Dom3'!J76+'Coûts_gains variables_Dom3'!J77</f>
        <v>0</v>
      </c>
      <c r="H33" s="392">
        <f>'Coûts_gains variables_Dom4'!J75+'Coûts_gains variables_Dom4'!J76+'Coûts_gains variables_Dom4'!J77</f>
        <v>0</v>
      </c>
      <c r="I33" s="392">
        <f>'Coûts_gains variables_Dom5'!J75+'Coûts_gains variables_Dom5'!J76+'Coûts_gains variables_Dom5'!J77</f>
        <v>0</v>
      </c>
      <c r="J33" s="392">
        <f>'Coûts_gains variables_Dom6'!J75+'Coûts_gains variables_Dom6'!J76+'Coûts_gains variables_Dom6'!J77</f>
        <v>0</v>
      </c>
      <c r="K33" s="392">
        <f t="shared" si="1"/>
        <v>0</v>
      </c>
    </row>
    <row r="34" spans="1:11" ht="12.75">
      <c r="A34" s="552" t="s">
        <v>45</v>
      </c>
      <c r="B34" s="552"/>
      <c r="C34" s="552"/>
      <c r="D34" s="402"/>
      <c r="E34" s="392">
        <f>'Coûts_gains variables_ Dom1'!J79+'Coûts_gains variables_ Dom1'!J80</f>
        <v>0</v>
      </c>
      <c r="F34" s="392">
        <f>'Coûts_gains variables_ Dom2'!J79+'Coûts_gains variables_ Dom2'!J80</f>
        <v>0</v>
      </c>
      <c r="G34" s="392">
        <f>'Coûts_gains variables_Dom3'!J79+'Coûts_gains variables_Dom3'!J80</f>
        <v>0</v>
      </c>
      <c r="H34" s="392">
        <f>'Coûts_gains variables_Dom4'!J79+'Coûts_gains variables_Dom4'!J80</f>
        <v>0</v>
      </c>
      <c r="I34" s="392">
        <f>'Coûts_gains variables_Dom5'!J79+'Coûts_gains variables_Dom5'!J80</f>
        <v>0</v>
      </c>
      <c r="J34" s="392">
        <f>'Coûts_gains variables_Dom6'!J79+'Coûts_gains variables_Dom6'!J80</f>
        <v>0</v>
      </c>
      <c r="K34" s="392">
        <f t="shared" si="1"/>
        <v>0</v>
      </c>
    </row>
    <row r="35" spans="1:11" ht="12.75">
      <c r="A35" s="552" t="s">
        <v>46</v>
      </c>
      <c r="B35" s="552"/>
      <c r="C35" s="552"/>
      <c r="D35" s="402"/>
      <c r="E35" s="392">
        <f>'Coûts_gains variables_ Dom1'!J82</f>
        <v>0</v>
      </c>
      <c r="F35" s="392">
        <f>'Coûts_gains variables_ Dom2'!J82</f>
        <v>0</v>
      </c>
      <c r="G35" s="392">
        <f>'Coûts_gains variables_Dom3'!J82</f>
        <v>0</v>
      </c>
      <c r="H35" s="392">
        <f>'Coûts_gains variables_Dom4'!J82</f>
        <v>0</v>
      </c>
      <c r="I35" s="392">
        <f>'Coûts_gains variables_Dom5'!J82</f>
        <v>0</v>
      </c>
      <c r="J35" s="392">
        <f>'Coûts_gains variables_Dom6'!J82</f>
        <v>0</v>
      </c>
      <c r="K35" s="392">
        <f t="shared" si="1"/>
        <v>0</v>
      </c>
    </row>
    <row r="36" spans="1:11" ht="13.5" thickBot="1">
      <c r="A36" s="553" t="s">
        <v>47</v>
      </c>
      <c r="B36" s="553"/>
      <c r="C36" s="553"/>
      <c r="D36" s="402"/>
      <c r="E36" s="392">
        <f>+'Coûts_gains variables_ Dom1'!J84+'Coûts_gains variables_ Dom1'!J85+'Coûts_gains variables_ Dom1'!J86</f>
        <v>0</v>
      </c>
      <c r="F36" s="392">
        <f>+'Coûts_gains variables_ Dom2'!J84+'Coûts_gains variables_ Dom2'!J85+'Coûts_gains variables_ Dom2'!J86</f>
        <v>0</v>
      </c>
      <c r="G36" s="392">
        <f>'Coûts_gains variables_Dom3'!J84+'Coûts_gains variables_Dom3'!J85+'Coûts_gains variables_Dom3'!J86</f>
        <v>0</v>
      </c>
      <c r="H36" s="392">
        <f>'Coûts_gains variables_Dom4'!J84+'Coûts_gains variables_Dom4'!J85+'Coûts_gains variables_Dom4'!J86</f>
        <v>0</v>
      </c>
      <c r="I36" s="392">
        <f>'Coûts_gains variables_Dom5'!J84+'Coûts_gains variables_Dom5'!J85+'Coûts_gains variables_Dom5'!J86</f>
        <v>0</v>
      </c>
      <c r="J36" s="392">
        <f>'Coûts_gains variables_Dom6'!J84+'Coûts_gains variables_Dom6'!J85+'Coûts_gains variables_Dom6'!J86</f>
        <v>0</v>
      </c>
      <c r="K36" s="392">
        <f t="shared" si="1"/>
        <v>0</v>
      </c>
    </row>
    <row r="37" spans="1:11" ht="13.5" thickBot="1">
      <c r="A37" s="549" t="s">
        <v>247</v>
      </c>
      <c r="B37" s="549"/>
      <c r="C37" s="549"/>
      <c r="D37" s="403">
        <f>D36+D35+D34+D33</f>
        <v>0</v>
      </c>
      <c r="E37" s="404">
        <f aca="true" t="shared" si="2" ref="E37:J37">SUM(E24:E36)</f>
        <v>0</v>
      </c>
      <c r="F37" s="404">
        <f t="shared" si="2"/>
        <v>0</v>
      </c>
      <c r="G37" s="404">
        <f t="shared" si="2"/>
        <v>0</v>
      </c>
      <c r="H37" s="404">
        <f t="shared" si="2"/>
        <v>0</v>
      </c>
      <c r="I37" s="404">
        <f t="shared" si="2"/>
        <v>0</v>
      </c>
      <c r="J37" s="404">
        <f t="shared" si="2"/>
        <v>0</v>
      </c>
      <c r="K37" s="404">
        <f t="shared" si="1"/>
        <v>0</v>
      </c>
    </row>
    <row r="39" spans="2:10" ht="13.5" thickBot="1">
      <c r="B39" t="s">
        <v>309</v>
      </c>
      <c r="E39" s="518">
        <v>0.5</v>
      </c>
      <c r="F39" s="518">
        <v>0.5</v>
      </c>
      <c r="G39" s="518">
        <v>0.5</v>
      </c>
      <c r="H39" s="518">
        <v>0.5</v>
      </c>
      <c r="I39" s="518">
        <v>0.5</v>
      </c>
      <c r="J39" s="518">
        <v>0.5</v>
      </c>
    </row>
    <row r="40" spans="2:10" ht="13.5" thickBot="1">
      <c r="B40" t="s">
        <v>310</v>
      </c>
      <c r="E40" s="518">
        <v>0.8</v>
      </c>
      <c r="F40" s="518">
        <v>0.8</v>
      </c>
      <c r="G40" s="518">
        <v>0.8</v>
      </c>
      <c r="H40" s="518">
        <v>0.8</v>
      </c>
      <c r="I40" s="518">
        <v>0.8</v>
      </c>
      <c r="J40" s="518">
        <v>0.8</v>
      </c>
    </row>
    <row r="41" spans="2:10" ht="13.5" thickBot="1">
      <c r="B41" t="s">
        <v>311</v>
      </c>
      <c r="E41" s="518">
        <v>1</v>
      </c>
      <c r="F41" s="518">
        <v>1</v>
      </c>
      <c r="G41" s="518">
        <v>1</v>
      </c>
      <c r="H41" s="518">
        <v>1</v>
      </c>
      <c r="I41" s="518">
        <v>1</v>
      </c>
      <c r="J41" s="518">
        <v>1</v>
      </c>
    </row>
    <row r="42" spans="2:10" ht="13.5" thickBot="1">
      <c r="B42" t="s">
        <v>312</v>
      </c>
      <c r="E42" s="518">
        <v>1</v>
      </c>
      <c r="F42" s="518">
        <v>1</v>
      </c>
      <c r="G42" s="518">
        <v>1</v>
      </c>
      <c r="H42" s="518">
        <v>1</v>
      </c>
      <c r="I42" s="518">
        <v>1</v>
      </c>
      <c r="J42" s="518">
        <v>1</v>
      </c>
    </row>
    <row r="43" spans="2:10" ht="13.5" thickBot="1">
      <c r="B43" t="s">
        <v>313</v>
      </c>
      <c r="E43" s="518">
        <v>1</v>
      </c>
      <c r="F43" s="518">
        <v>1</v>
      </c>
      <c r="G43" s="518">
        <v>1</v>
      </c>
      <c r="H43" s="518">
        <v>1</v>
      </c>
      <c r="I43" s="518">
        <v>1</v>
      </c>
      <c r="J43" s="518">
        <v>1</v>
      </c>
    </row>
  </sheetData>
  <mergeCells count="25">
    <mergeCell ref="A36:C36"/>
    <mergeCell ref="A37:C37"/>
    <mergeCell ref="A32:C32"/>
    <mergeCell ref="A33:C33"/>
    <mergeCell ref="A34:C34"/>
    <mergeCell ref="A35:C35"/>
    <mergeCell ref="A27:C27"/>
    <mergeCell ref="A28:C28"/>
    <mergeCell ref="A29:C29"/>
    <mergeCell ref="A31:C31"/>
    <mergeCell ref="A20:C20"/>
    <mergeCell ref="A23:C23"/>
    <mergeCell ref="A25:C25"/>
    <mergeCell ref="A26:C26"/>
    <mergeCell ref="A17:C17"/>
    <mergeCell ref="A18:C18"/>
    <mergeCell ref="A19:C19"/>
    <mergeCell ref="A12:C12"/>
    <mergeCell ref="A13:C13"/>
    <mergeCell ref="A14:C14"/>
    <mergeCell ref="A15:C15"/>
    <mergeCell ref="A6:C6"/>
    <mergeCell ref="A8:C8"/>
    <mergeCell ref="A9:C9"/>
    <mergeCell ref="A10:C10"/>
  </mergeCells>
  <printOptions/>
  <pageMargins left="0.7479166666666667" right="0.7479166666666667" top="0.9840277777777777" bottom="0.9840277777777777" header="0.5118055555555555" footer="0.5118055555555555"/>
  <pageSetup horizontalDpi="300" verticalDpi="300" orientation="landscape" paperSize="9" scale="6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Tablet PV</cp:lastModifiedBy>
  <cp:lastPrinted>2009-08-31T10:08:36Z</cp:lastPrinted>
  <dcterms:created xsi:type="dcterms:W3CDTF">2009-08-31T11:21:48Z</dcterms:created>
  <dcterms:modified xsi:type="dcterms:W3CDTF">2009-11-04T11:21:50Z</dcterms:modified>
  <cp:category/>
  <cp:version/>
  <cp:contentType/>
  <cp:contentStatus/>
</cp:coreProperties>
</file>